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98d3f9be9804dd/venndelta/Projects/ACPSEM ROMP/Final Deliverables/"/>
    </mc:Choice>
  </mc:AlternateContent>
  <xr:revisionPtr revIDLastSave="3612" documentId="8_{A07D0A99-7708-4B1A-8066-8777E53D8816}" xr6:coauthVersionLast="47" xr6:coauthVersionMax="47" xr10:uidLastSave="{2460B096-2E94-4B4A-8FD1-47688D9AD37A}"/>
  <bookViews>
    <workbookView xWindow="28680" yWindow="-2295" windowWidth="29040" windowHeight="15840" tabRatio="842" xr2:uid="{9B0A5016-DDA5-4C33-8E7B-B9A9CB1F6979}"/>
  </bookViews>
  <sheets>
    <sheet name="ACPSEM ROMP Workforce Calc." sheetId="4" r:id="rId1"/>
  </sheets>
  <definedNames>
    <definedName name="Avg_Time">#REF!</definedName>
    <definedName name="centre_type">#REF!</definedName>
    <definedName name="centres">#REF!</definedName>
    <definedName name="country">#REF!</definedName>
    <definedName name="dob">#REF!</definedName>
    <definedName name="Drivers">#REF!</definedName>
    <definedName name="firstwhy">#REF!</definedName>
    <definedName name="firstyear">#REF!</definedName>
    <definedName name="gender">#REF!</definedName>
    <definedName name="public">#REF!</definedName>
    <definedName name="qA_Tech">#REF!</definedName>
    <definedName name="qualify">#REF!</definedName>
    <definedName name="retirewhy">#REF!</definedName>
    <definedName name="state">#REF!</definedName>
    <definedName name="status">#REF!</definedName>
    <definedName name="workplan">#REF!</definedName>
    <definedName name="world">#REF!</definedName>
    <definedName name="year">#REF!</definedName>
    <definedName name="y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E32" i="4"/>
  <c r="E26" i="4"/>
  <c r="E23" i="4"/>
  <c r="H64" i="4"/>
  <c r="E42" i="4" l="1"/>
  <c r="I59" i="4"/>
  <c r="J59" i="4"/>
  <c r="K59" i="4"/>
  <c r="I60" i="4"/>
  <c r="J60" i="4"/>
  <c r="K60" i="4"/>
  <c r="I64" i="4"/>
  <c r="J64" i="4"/>
  <c r="K64" i="4"/>
  <c r="H35" i="4"/>
  <c r="H32" i="4"/>
  <c r="H26" i="4"/>
  <c r="H23" i="4"/>
  <c r="F37" i="4" l="1"/>
  <c r="F28" i="4"/>
  <c r="F38" i="4"/>
  <c r="F29" i="4"/>
  <c r="F27" i="4"/>
  <c r="F34" i="4"/>
  <c r="F24" i="4"/>
  <c r="F39" i="4"/>
  <c r="F30" i="4"/>
  <c r="F40" i="4"/>
  <c r="F31" i="4"/>
  <c r="F41" i="4"/>
  <c r="F25" i="4"/>
  <c r="F33" i="4"/>
  <c r="F36" i="4"/>
  <c r="H42" i="4"/>
  <c r="H44" i="4" s="1"/>
  <c r="M85" i="4"/>
  <c r="M84" i="4"/>
  <c r="M83" i="4"/>
  <c r="M82" i="4"/>
  <c r="M81" i="4"/>
  <c r="M80" i="4"/>
  <c r="M76" i="4"/>
  <c r="M75" i="4"/>
  <c r="M74" i="4"/>
  <c r="M73" i="4"/>
  <c r="M72" i="4"/>
  <c r="M71" i="4"/>
  <c r="M70" i="4"/>
  <c r="M69" i="4"/>
  <c r="M68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92" i="4"/>
  <c r="F23" i="4" l="1"/>
  <c r="F26" i="4"/>
  <c r="F32" i="4"/>
  <c r="F35" i="4"/>
  <c r="E17" i="4"/>
  <c r="E18" i="4" s="1"/>
  <c r="F42" i="4" l="1"/>
  <c r="E20" i="4" s="1"/>
  <c r="E19" i="4" s="1"/>
  <c r="F44" i="4" l="1"/>
  <c r="V114" i="4" l="1"/>
  <c r="V123" i="4"/>
  <c r="V116" i="4"/>
  <c r="V109" i="4"/>
  <c r="V80" i="4"/>
  <c r="V56" i="4"/>
  <c r="V93" i="4"/>
  <c r="V50" i="4"/>
  <c r="V83" i="4"/>
  <c r="V53" i="4"/>
  <c r="V110" i="4"/>
  <c r="V95" i="4"/>
  <c r="V52" i="4"/>
  <c r="V117" i="4"/>
  <c r="V99" i="4"/>
  <c r="V101" i="4"/>
  <c r="V85" i="4"/>
  <c r="V124" i="4"/>
  <c r="V112" i="4"/>
  <c r="V121" i="4"/>
  <c r="V111" i="4"/>
  <c r="V122" i="4"/>
  <c r="V74" i="4"/>
  <c r="V64" i="4"/>
  <c r="V51" i="4"/>
  <c r="V92" i="4"/>
  <c r="V120" i="4"/>
  <c r="V119" i="4"/>
  <c r="V71" i="4"/>
  <c r="V84" i="4"/>
  <c r="V106" i="4"/>
  <c r="V54" i="4"/>
  <c r="V104" i="4"/>
  <c r="V72" i="4"/>
  <c r="V58" i="4"/>
  <c r="V62" i="4"/>
  <c r="V107" i="4"/>
  <c r="V105" i="4"/>
  <c r="V102" i="4"/>
  <c r="V55" i="4"/>
  <c r="V70" i="4"/>
  <c r="V125" i="4"/>
  <c r="V82" i="4"/>
  <c r="V113" i="4"/>
  <c r="V60" i="4"/>
  <c r="V94" i="4"/>
  <c r="V69" i="4"/>
  <c r="V73" i="4"/>
  <c r="V98" i="4"/>
  <c r="V81" i="4"/>
  <c r="V100" i="4"/>
  <c r="V115" i="4"/>
  <c r="V63" i="4"/>
  <c r="V76" i="4"/>
  <c r="V61" i="4"/>
  <c r="V75" i="4"/>
  <c r="V57" i="4"/>
  <c r="V97" i="4"/>
  <c r="V118" i="4"/>
  <c r="V96" i="4"/>
  <c r="V108" i="4"/>
  <c r="V59" i="4"/>
  <c r="V68" i="4"/>
  <c r="V103" i="4"/>
  <c r="T73" i="4" l="1"/>
  <c r="Q73" i="4"/>
  <c r="O73" i="4"/>
  <c r="R73" i="4"/>
  <c r="S73" i="4"/>
  <c r="S64" i="4"/>
  <c r="O64" i="4"/>
  <c r="T64" i="4"/>
  <c r="R64" i="4"/>
  <c r="Q64" i="4"/>
  <c r="S101" i="4"/>
  <c r="R101" i="4"/>
  <c r="T101" i="4"/>
  <c r="Q101" i="4"/>
  <c r="O101" i="4"/>
  <c r="O50" i="4"/>
  <c r="T50" i="4"/>
  <c r="R50" i="4"/>
  <c r="Q50" i="4"/>
  <c r="S50" i="4"/>
  <c r="R93" i="4"/>
  <c r="S93" i="4"/>
  <c r="Q93" i="4"/>
  <c r="T93" i="4"/>
  <c r="O93" i="4"/>
  <c r="R55" i="4"/>
  <c r="Q55" i="4"/>
  <c r="S55" i="4"/>
  <c r="O55" i="4"/>
  <c r="T55" i="4"/>
  <c r="T69" i="4"/>
  <c r="O69" i="4"/>
  <c r="Q69" i="4"/>
  <c r="S69" i="4"/>
  <c r="R69" i="4"/>
  <c r="T105" i="4"/>
  <c r="Q105" i="4"/>
  <c r="O105" i="4"/>
  <c r="R105" i="4"/>
  <c r="S105" i="4"/>
  <c r="S56" i="4"/>
  <c r="R56" i="4"/>
  <c r="Q56" i="4"/>
  <c r="T56" i="4"/>
  <c r="O56" i="4"/>
  <c r="T103" i="4"/>
  <c r="O103" i="4"/>
  <c r="Q103" i="4"/>
  <c r="S103" i="4"/>
  <c r="R103" i="4"/>
  <c r="S102" i="4"/>
  <c r="Q102" i="4"/>
  <c r="T102" i="4"/>
  <c r="R102" i="4"/>
  <c r="O102" i="4"/>
  <c r="O52" i="4"/>
  <c r="R52" i="4"/>
  <c r="S52" i="4"/>
  <c r="Q52" i="4"/>
  <c r="T52" i="4"/>
  <c r="Q80" i="4"/>
  <c r="R80" i="4"/>
  <c r="T80" i="4"/>
  <c r="S80" i="4"/>
  <c r="O80" i="4"/>
  <c r="T68" i="4"/>
  <c r="R68" i="4"/>
  <c r="O68" i="4"/>
  <c r="Q68" i="4"/>
  <c r="S68" i="4"/>
  <c r="T99" i="4"/>
  <c r="S99" i="4"/>
  <c r="R99" i="4"/>
  <c r="O99" i="4"/>
  <c r="Q99" i="4"/>
  <c r="Q94" i="4"/>
  <c r="O94" i="4"/>
  <c r="S94" i="4"/>
  <c r="T94" i="4"/>
  <c r="R94" i="4"/>
  <c r="T108" i="4"/>
  <c r="O108" i="4"/>
  <c r="Q108" i="4"/>
  <c r="R108" i="4"/>
  <c r="S108" i="4"/>
  <c r="O71" i="4"/>
  <c r="R71" i="4"/>
  <c r="T71" i="4"/>
  <c r="S71" i="4"/>
  <c r="Q71" i="4"/>
  <c r="R113" i="4"/>
  <c r="S113" i="4"/>
  <c r="T113" i="4"/>
  <c r="Q113" i="4"/>
  <c r="O113" i="4"/>
  <c r="R62" i="4"/>
  <c r="Q62" i="4"/>
  <c r="T62" i="4"/>
  <c r="O62" i="4"/>
  <c r="S62" i="4"/>
  <c r="T119" i="4"/>
  <c r="O119" i="4"/>
  <c r="S119" i="4"/>
  <c r="Q119" i="4"/>
  <c r="R119" i="4"/>
  <c r="Q121" i="4"/>
  <c r="O121" i="4"/>
  <c r="S121" i="4"/>
  <c r="R121" i="4"/>
  <c r="T121" i="4"/>
  <c r="O95" i="4"/>
  <c r="Q95" i="4"/>
  <c r="S95" i="4"/>
  <c r="R95" i="4"/>
  <c r="T95" i="4"/>
  <c r="R109" i="4"/>
  <c r="T109" i="4"/>
  <c r="S109" i="4"/>
  <c r="Q109" i="4"/>
  <c r="O109" i="4"/>
  <c r="O61" i="4"/>
  <c r="T61" i="4"/>
  <c r="R61" i="4"/>
  <c r="Q61" i="4"/>
  <c r="S61" i="4"/>
  <c r="S84" i="4"/>
  <c r="T84" i="4"/>
  <c r="R84" i="4"/>
  <c r="Q84" i="4"/>
  <c r="O84" i="4"/>
  <c r="T63" i="4"/>
  <c r="R63" i="4"/>
  <c r="Q63" i="4"/>
  <c r="S63" i="4"/>
  <c r="O63" i="4"/>
  <c r="S107" i="4"/>
  <c r="R107" i="4"/>
  <c r="O107" i="4"/>
  <c r="Q107" i="4"/>
  <c r="T107" i="4"/>
  <c r="T118" i="4"/>
  <c r="S118" i="4"/>
  <c r="R118" i="4"/>
  <c r="Q118" i="4"/>
  <c r="O118" i="4"/>
  <c r="R58" i="4"/>
  <c r="Q58" i="4"/>
  <c r="O58" i="4"/>
  <c r="T58" i="4"/>
  <c r="S58" i="4"/>
  <c r="T112" i="4"/>
  <c r="Q112" i="4"/>
  <c r="R112" i="4"/>
  <c r="O112" i="4"/>
  <c r="S112" i="4"/>
  <c r="T110" i="4"/>
  <c r="R110" i="4"/>
  <c r="Q110" i="4"/>
  <c r="O110" i="4"/>
  <c r="S110" i="4"/>
  <c r="Q116" i="4"/>
  <c r="S116" i="4"/>
  <c r="R116" i="4"/>
  <c r="T116" i="4"/>
  <c r="O116" i="4"/>
  <c r="S75" i="4"/>
  <c r="T75" i="4"/>
  <c r="R75" i="4"/>
  <c r="O75" i="4"/>
  <c r="Q75" i="4"/>
  <c r="T74" i="4"/>
  <c r="O74" i="4"/>
  <c r="R74" i="4"/>
  <c r="Q74" i="4"/>
  <c r="S74" i="4"/>
  <c r="T76" i="4"/>
  <c r="Q76" i="4"/>
  <c r="O76" i="4"/>
  <c r="S76" i="4"/>
  <c r="R76" i="4"/>
  <c r="T117" i="4"/>
  <c r="Q117" i="4"/>
  <c r="O117" i="4"/>
  <c r="R117" i="4"/>
  <c r="S117" i="4"/>
  <c r="R60" i="4"/>
  <c r="Q60" i="4"/>
  <c r="S60" i="4"/>
  <c r="O60" i="4"/>
  <c r="T60" i="4"/>
  <c r="R115" i="4"/>
  <c r="O115" i="4"/>
  <c r="Q115" i="4"/>
  <c r="T115" i="4"/>
  <c r="S115" i="4"/>
  <c r="T82" i="4"/>
  <c r="O82" i="4"/>
  <c r="Q82" i="4"/>
  <c r="S82" i="4"/>
  <c r="R82" i="4"/>
  <c r="V129" i="4"/>
  <c r="T97" i="4"/>
  <c r="Q97" i="4"/>
  <c r="O97" i="4"/>
  <c r="S97" i="4"/>
  <c r="R97" i="4"/>
  <c r="T81" i="4"/>
  <c r="S81" i="4"/>
  <c r="Q81" i="4"/>
  <c r="O81" i="4"/>
  <c r="R81" i="4"/>
  <c r="S125" i="4"/>
  <c r="T125" i="4"/>
  <c r="O125" i="4"/>
  <c r="Q125" i="4"/>
  <c r="R125" i="4"/>
  <c r="S72" i="4"/>
  <c r="T72" i="4"/>
  <c r="O72" i="4"/>
  <c r="Q72" i="4"/>
  <c r="R72" i="4"/>
  <c r="S92" i="4"/>
  <c r="Q92" i="4"/>
  <c r="R92" i="4"/>
  <c r="O92" i="4"/>
  <c r="T92" i="4"/>
  <c r="Q124" i="4"/>
  <c r="S124" i="4"/>
  <c r="R124" i="4"/>
  <c r="T124" i="4"/>
  <c r="O124" i="4"/>
  <c r="O53" i="4"/>
  <c r="R53" i="4"/>
  <c r="Q53" i="4"/>
  <c r="T53" i="4"/>
  <c r="S53" i="4"/>
  <c r="R123" i="4"/>
  <c r="S123" i="4"/>
  <c r="O123" i="4"/>
  <c r="Q123" i="4"/>
  <c r="T123" i="4"/>
  <c r="O54" i="4"/>
  <c r="Q54" i="4"/>
  <c r="T54" i="4"/>
  <c r="S54" i="4"/>
  <c r="R54" i="4"/>
  <c r="O106" i="4"/>
  <c r="S106" i="4"/>
  <c r="R106" i="4"/>
  <c r="Q106" i="4"/>
  <c r="T106" i="4"/>
  <c r="S59" i="4"/>
  <c r="O59" i="4"/>
  <c r="T59" i="4"/>
  <c r="R59" i="4"/>
  <c r="Q59" i="4"/>
  <c r="T122" i="4"/>
  <c r="O122" i="4"/>
  <c r="S122" i="4"/>
  <c r="Q122" i="4"/>
  <c r="R122" i="4"/>
  <c r="R111" i="4"/>
  <c r="O111" i="4"/>
  <c r="Q111" i="4"/>
  <c r="T111" i="4"/>
  <c r="S111" i="4"/>
  <c r="Q96" i="4"/>
  <c r="R96" i="4"/>
  <c r="O96" i="4"/>
  <c r="S96" i="4"/>
  <c r="T96" i="4"/>
  <c r="S100" i="4"/>
  <c r="T100" i="4"/>
  <c r="O100" i="4"/>
  <c r="R100" i="4"/>
  <c r="Q100" i="4"/>
  <c r="T120" i="4"/>
  <c r="Q120" i="4"/>
  <c r="R120" i="4"/>
  <c r="O120" i="4"/>
  <c r="S120" i="4"/>
  <c r="O57" i="4"/>
  <c r="S57" i="4"/>
  <c r="T57" i="4"/>
  <c r="R57" i="4"/>
  <c r="Q57" i="4"/>
  <c r="Q98" i="4"/>
  <c r="T98" i="4"/>
  <c r="S98" i="4"/>
  <c r="R98" i="4"/>
  <c r="O98" i="4"/>
  <c r="Q70" i="4"/>
  <c r="S70" i="4"/>
  <c r="T70" i="4"/>
  <c r="O70" i="4"/>
  <c r="R70" i="4"/>
  <c r="O104" i="4"/>
  <c r="R104" i="4"/>
  <c r="S104" i="4"/>
  <c r="T104" i="4"/>
  <c r="Q104" i="4"/>
  <c r="R51" i="4"/>
  <c r="S51" i="4"/>
  <c r="Q51" i="4"/>
  <c r="O51" i="4"/>
  <c r="T51" i="4"/>
  <c r="R85" i="4"/>
  <c r="T85" i="4"/>
  <c r="S85" i="4"/>
  <c r="Q85" i="4"/>
  <c r="O85" i="4"/>
  <c r="R83" i="4"/>
  <c r="T83" i="4"/>
  <c r="S83" i="4"/>
  <c r="Q83" i="4"/>
  <c r="O83" i="4"/>
  <c r="R114" i="4"/>
  <c r="T114" i="4"/>
  <c r="O114" i="4"/>
  <c r="S114" i="4"/>
  <c r="Q114" i="4"/>
  <c r="O129" i="4" l="1"/>
  <c r="S129" i="4"/>
  <c r="Q129" i="4"/>
  <c r="R129" i="4"/>
  <c r="T129" i="4"/>
</calcChain>
</file>

<file path=xl/sharedStrings.xml><?xml version="1.0" encoding="utf-8"?>
<sst xmlns="http://schemas.openxmlformats.org/spreadsheetml/2006/main" count="248" uniqueCount="146">
  <si>
    <t>ROMP Workforce Model</t>
  </si>
  <si>
    <t>1. ROMP Workday breakdown</t>
  </si>
  <si>
    <t>None</t>
  </si>
  <si>
    <t>ROMP Standard Work Hours</t>
  </si>
  <si>
    <t>Low</t>
  </si>
  <si>
    <t>Mid</t>
  </si>
  <si>
    <t>High</t>
  </si>
  <si>
    <t>Working hours per day</t>
  </si>
  <si>
    <t>Working days per week</t>
  </si>
  <si>
    <t>Annual leave (working days per year)</t>
  </si>
  <si>
    <t>Public Holidays per year</t>
  </si>
  <si>
    <t>Conference and study leave days per year</t>
  </si>
  <si>
    <t>Other leave days (Total per year)</t>
  </si>
  <si>
    <t>Total worked days per year</t>
  </si>
  <si>
    <t>Total hours worked per year</t>
  </si>
  <si>
    <t xml:space="preserve">    -  Standard ROMP hours on patient and equipment QA activities</t>
  </si>
  <si>
    <t xml:space="preserve">    -  Standard ROMP hours not on patient or equipment QA specific activities</t>
  </si>
  <si>
    <r>
      <t>ROMP activities that are not patient or equipment QA specific</t>
    </r>
    <r>
      <rPr>
        <i/>
        <sz val="11"/>
        <color theme="4" tint="-0.499984740745262"/>
        <rFont val="Calibri"/>
        <family val="2"/>
      </rPr>
      <t xml:space="preserve"> (scheduled within working hours) (Average per romp - department based - hours can be completed on a daily, weekly, monthly or annual basis and can be also entered as percentages) </t>
    </r>
  </si>
  <si>
    <t xml:space="preserve"> 'Typical' hours per ROMP </t>
  </si>
  <si>
    <t>% of Time dedicated</t>
  </si>
  <si>
    <r>
      <t xml:space="preserve">Averages across AUS/NZ Sites surveyed - USE as a </t>
    </r>
    <r>
      <rPr>
        <b/>
        <u/>
        <sz val="11"/>
        <color theme="0" tint="-0.34998626667073579"/>
        <rFont val="Calibri"/>
        <family val="2"/>
      </rPr>
      <t>GUIDE</t>
    </r>
  </si>
  <si>
    <t>Education</t>
  </si>
  <si>
    <t>Classroom and departmental teaching/tutorials (Eg. RO registrar lectures/tuturials, CPD sessions for RT teams)</t>
  </si>
  <si>
    <t>TEAP activities</t>
  </si>
  <si>
    <t>Quality and Safety</t>
  </si>
  <si>
    <t>Radiation safety and protection</t>
  </si>
  <si>
    <t>Follow-up evaluations - PATIENT (Specific investigations not specified in 2. Clinical Activity Breakdown below)</t>
  </si>
  <si>
    <t>Follow-up evaluations - SYSTEM (Specific investigations not specified in 2. Clinical Activity Breakdown below)</t>
  </si>
  <si>
    <t>Indirect patient care (Eg. Peer Review, MDTs.)</t>
  </si>
  <si>
    <t>Internal / External auditing and accreditation (Eg.  ACDS or other external audits, inhouse auditing)</t>
  </si>
  <si>
    <t>Clinical and service development</t>
  </si>
  <si>
    <t>Clinical development</t>
  </si>
  <si>
    <t>Service development (Eg. Implementation of new technique / technology)</t>
  </si>
  <si>
    <t>Other Professional activities</t>
  </si>
  <si>
    <t>Research</t>
  </si>
  <si>
    <t>Continuing professional development</t>
  </si>
  <si>
    <t xml:space="preserve">Administration-management </t>
  </si>
  <si>
    <t>Document management</t>
  </si>
  <si>
    <t>College activities (Eg. ACPSEM, other professional bodies)</t>
  </si>
  <si>
    <t>Other (any other tasks not listed in the tables above, list these out.)</t>
  </si>
  <si>
    <t>Proportion of time spent on ROMP activities that are not patient or equipment QA specific per ROMP</t>
  </si>
  <si>
    <r>
      <t xml:space="preserve">Proportion of time spent on patient or equipment QA per ROMP </t>
    </r>
    <r>
      <rPr>
        <i/>
        <sz val="11"/>
        <color theme="0"/>
        <rFont val="Calibri"/>
        <family val="2"/>
        <scheme val="minor"/>
      </rPr>
      <t>(activities in section 2 and 3)</t>
    </r>
  </si>
  <si>
    <t>2. Clinical Activity Breakdown - Patient</t>
  </si>
  <si>
    <t>EBRT (Simulation, Planning, QA measurement, QA Analysis, Treatment Delivery and IVD)</t>
  </si>
  <si>
    <t>Volume of cases</t>
  </si>
  <si>
    <t>Physics time per case</t>
  </si>
  <si>
    <t>Middle Romp Minutes per Case</t>
  </si>
  <si>
    <t>Physics time per case - Factor</t>
  </si>
  <si>
    <t>Estimated Minutes per case</t>
  </si>
  <si>
    <t>ROMP Patient and Equipment QA FTE</t>
  </si>
  <si>
    <t>ROMP activities that are not patient or equipment QA specific</t>
  </si>
  <si>
    <t>ROMP Equivalent FTE</t>
  </si>
  <si>
    <t>high</t>
  </si>
  <si>
    <t>Other professional activities</t>
  </si>
  <si>
    <t>2D</t>
  </si>
  <si>
    <t>3DCRT</t>
  </si>
  <si>
    <t>VMAT/IMRT/Tomotherapy</t>
  </si>
  <si>
    <t>SXRT / superficial</t>
  </si>
  <si>
    <t>Electrons</t>
  </si>
  <si>
    <t>SABR simple - (Eg. Bony met)</t>
  </si>
  <si>
    <t>SABR complex - (Eg. SABR lung with motion mgmt)</t>
  </si>
  <si>
    <t>SRS - (Eg. Single fraction, or cones, or mult-met)</t>
  </si>
  <si>
    <t>Adaptive RT - (Daily adaptive)</t>
  </si>
  <si>
    <t>Cyberknife*</t>
  </si>
  <si>
    <r>
      <t>MR Linac</t>
    </r>
    <r>
      <rPr>
        <vertAlign val="superscript"/>
        <sz val="11"/>
        <rFont val="Calibri"/>
        <family val="2"/>
      </rPr>
      <t>2</t>
    </r>
  </si>
  <si>
    <t>GammaKnife*</t>
  </si>
  <si>
    <t>TBI</t>
  </si>
  <si>
    <t>TSET~</t>
  </si>
  <si>
    <r>
      <t>IORT</t>
    </r>
    <r>
      <rPr>
        <vertAlign val="superscript"/>
        <sz val="11"/>
        <color theme="1"/>
        <rFont val="Calibri"/>
        <family val="2"/>
      </rPr>
      <t>#</t>
    </r>
  </si>
  <si>
    <t>EBRT: additional activities</t>
  </si>
  <si>
    <t>Middle Romp minutes per Case</t>
  </si>
  <si>
    <t>Total Minutes per case</t>
  </si>
  <si>
    <t>Motion Mgmt</t>
  </si>
  <si>
    <t>Patient positioning/immobilisation for EBRT</t>
  </si>
  <si>
    <t>simple</t>
  </si>
  <si>
    <t>customised</t>
  </si>
  <si>
    <t>complex</t>
  </si>
  <si>
    <t>Additional image acquisition for EBRT</t>
  </si>
  <si>
    <t>MRI/PET CT</t>
  </si>
  <si>
    <t>Additional activities related to TV definition</t>
  </si>
  <si>
    <t>Image fusion (PET/CT, MRS, etc)</t>
  </si>
  <si>
    <t>Block cutting/accessories / output factor measurement / bolus</t>
  </si>
  <si>
    <t>Advice / measurements for implanted devices - (Eg. Pacemakers, neurostimulators, prostheses)</t>
  </si>
  <si>
    <t>Evaluation/advice during treatment</t>
  </si>
  <si>
    <t>Brachytherapy</t>
  </si>
  <si>
    <t>Simple insertion of applicator or mould placement without image guidance (volume study)</t>
  </si>
  <si>
    <t>Intermediate insertion of intracavitary applicator without image guidance (incl theatre time)*</t>
  </si>
  <si>
    <t>Complex insertion of intracavitary or endocavity or intraluminal or endovascular applicators with image guidance  (incl theatre time)</t>
  </si>
  <si>
    <t>Complex insertion of hybrid intracavitary and interstitial or multi-catheter applicators, which contain multiple catheters encased in a single device  (incl theatre time)</t>
  </si>
  <si>
    <t>Complex insertion of interstitial implants not requiring surgical exposure with image guidance*</t>
  </si>
  <si>
    <t>Complex insertion of interstitial implants requiring surgical exposure with or without image guidance</t>
  </si>
  <si>
    <t>3. Clinical Activity Breakdown - Equipment</t>
  </si>
  <si>
    <t>Equipment QA</t>
  </si>
  <si>
    <t>Equipment Volumes</t>
  </si>
  <si>
    <t>Average ROMP QA minutes per Unit per year</t>
  </si>
  <si>
    <t>Total Equipment QA minutes per annum</t>
  </si>
  <si>
    <t>Total</t>
  </si>
  <si>
    <t>Comissioning</t>
  </si>
  <si>
    <t>BAU QA</t>
  </si>
  <si>
    <r>
      <t>Commissioning</t>
    </r>
    <r>
      <rPr>
        <b/>
        <vertAlign val="superscript"/>
        <sz val="11"/>
        <color theme="0"/>
        <rFont val="Calibri"/>
        <family val="2"/>
        <scheme val="minor"/>
      </rPr>
      <t>3</t>
    </r>
  </si>
  <si>
    <t>Default Time</t>
  </si>
  <si>
    <r>
      <t xml:space="preserve">Low-Mid
</t>
    </r>
    <r>
      <rPr>
        <b/>
        <i/>
        <sz val="11"/>
        <color theme="0" tint="-0.34998626667073579"/>
        <rFont val="Calibri"/>
        <family val="2"/>
      </rPr>
      <t>(USE as GUIDE)</t>
    </r>
  </si>
  <si>
    <r>
      <t xml:space="preserve">Mid-High
</t>
    </r>
    <r>
      <rPr>
        <b/>
        <i/>
        <sz val="11"/>
        <color theme="0" tint="-0.34998626667073579"/>
        <rFont val="Calibri"/>
        <family val="2"/>
      </rPr>
      <t>(USE as GUIDE)</t>
    </r>
  </si>
  <si>
    <r>
      <t>Co 60 - MV single energy</t>
    </r>
    <r>
      <rPr>
        <vertAlign val="superscript"/>
        <sz val="11"/>
        <color theme="1"/>
        <rFont val="Calibri"/>
        <family val="2"/>
      </rPr>
      <t>1</t>
    </r>
  </si>
  <si>
    <t>-</t>
  </si>
  <si>
    <t>SXRT</t>
  </si>
  <si>
    <t>Xray - C arm^</t>
  </si>
  <si>
    <t>Linac</t>
  </si>
  <si>
    <t>Tomotherapy^</t>
  </si>
  <si>
    <t>Cyberknife^</t>
  </si>
  <si>
    <r>
      <t>MR Linac</t>
    </r>
    <r>
      <rPr>
        <b/>
        <vertAlign val="superscript"/>
        <sz val="11"/>
        <color theme="1"/>
        <rFont val="Calibri"/>
        <family val="2"/>
      </rPr>
      <t>2</t>
    </r>
  </si>
  <si>
    <t>GammaKnife^</t>
  </si>
  <si>
    <t>CT Sim</t>
  </si>
  <si>
    <t>Brachy HDR / PDR</t>
  </si>
  <si>
    <t>Brachy LDR</t>
  </si>
  <si>
    <t>Brachy Eye Plaques^</t>
  </si>
  <si>
    <t>Brachy Other^</t>
  </si>
  <si>
    <t>Ultrasound</t>
  </si>
  <si>
    <t>Fluoro^</t>
  </si>
  <si>
    <t>CBCT</t>
  </si>
  <si>
    <t>OBI</t>
  </si>
  <si>
    <t>non orthogonal KV</t>
  </si>
  <si>
    <t>SGRT</t>
  </si>
  <si>
    <t>EPID</t>
  </si>
  <si>
    <t>2D, 3D and 4D TPS per DB</t>
  </si>
  <si>
    <t>MRI, PET-CT, 4D CT Sim, SPECT-CT</t>
  </si>
  <si>
    <t>R&amp;V network/OIS</t>
  </si>
  <si>
    <t>Data management systems</t>
  </si>
  <si>
    <t>Image processing and registration systems</t>
  </si>
  <si>
    <t>Independent dose verification systems</t>
  </si>
  <si>
    <t>Absolute dosimetry equipment (inc Sr-90)</t>
  </si>
  <si>
    <t>Relative dosimetry equipment (inc Sr-90)</t>
  </si>
  <si>
    <t>Survey and monitoring equipment</t>
  </si>
  <si>
    <t>In-vivo dosimetry equipment</t>
  </si>
  <si>
    <t>Automatic/manual block cutter</t>
  </si>
  <si>
    <t>Workshop (patient accessories, devices, Including 3D printers, etc)</t>
  </si>
  <si>
    <t>SRT / SBRT / SRS / IORT equipment</t>
  </si>
  <si>
    <t>Other equipment</t>
  </si>
  <si>
    <t>Estimated ROMP FTE requirements</t>
  </si>
  <si>
    <t xml:space="preserve">* Individual centre average patient times per case has been pegged to VMAT/IMRT/Tomotherapy Times. VMAT/IMRT/Tomotherapy intensity have also been used where a range could not be calculated </t>
  </si>
  <si>
    <t>~ Individual centre average QA times for TSET has been pegged to TBI</t>
  </si>
  <si>
    <t xml:space="preserve"># Individual centre average patient times IORT per case has been pegged to Brachytherapy (simple insertion). Brachytherapy (simple insertion) has also been used where a range could not be calculated </t>
  </si>
  <si>
    <t>^ Individual centre average QA time have been pegged to Linac QA times</t>
  </si>
  <si>
    <t>1. No available data</t>
  </si>
  <si>
    <r>
      <t xml:space="preserve">2. Based on 1 site - this site has provided approval for data to be realeased. VMAT/IMRT/Tomotherapy intensity has been used for average MRI patient case times. Commissioning times reflect the </t>
    </r>
    <r>
      <rPr>
        <u/>
        <sz val="11"/>
        <color theme="1"/>
        <rFont val="Calibri"/>
        <family val="2"/>
      </rPr>
      <t>new technology; Commissioning time will likely decrease in future</t>
    </r>
  </si>
  <si>
    <t>3. Commissioning time are indicative and should be used as a guide - values can be overwritten should they not be appropriate to your circumstances. Some data is not presented as data was not available, proxy commissioning times were used (highlighted in Orange).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</si>
</sst>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0.00000"/>
    <numFmt numFmtId="168" formatCode="#,##0.0"/>
    <numFmt numFmtId="169" formatCode="#,##0;\-0;;@"/>
  </numFmts>
  <fonts count="4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b/>
      <i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</font>
    <font>
      <b/>
      <sz val="11"/>
      <color theme="4" tint="-0.499984740745262"/>
      <name val="Calibri"/>
      <family val="2"/>
    </font>
    <font>
      <b/>
      <sz val="18"/>
      <color theme="1" tint="0.499984740745262"/>
      <name val="Calibri"/>
      <family val="2"/>
    </font>
    <font>
      <b/>
      <sz val="18"/>
      <color theme="4" tint="-0.499984740745262"/>
      <name val="Calibri"/>
      <family val="2"/>
    </font>
    <font>
      <b/>
      <sz val="18"/>
      <color theme="9" tint="-0.499984740745262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sz val="11"/>
      <color rgb="FFFFFF00"/>
      <name val="Calibri"/>
      <family val="2"/>
    </font>
    <font>
      <b/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b/>
      <sz val="11"/>
      <color theme="0" tint="-0.34998626667073579"/>
      <name val="Calibri"/>
      <family val="2"/>
    </font>
    <font>
      <b/>
      <u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26"/>
      <color theme="1"/>
      <name val="Calibri"/>
      <family val="2"/>
    </font>
    <font>
      <sz val="26"/>
      <color theme="1"/>
      <name val="Calibri"/>
      <family val="2"/>
      <scheme val="minor"/>
    </font>
    <font>
      <b/>
      <sz val="42"/>
      <color rgb="FFE45326"/>
      <name val="Calibri"/>
      <family val="2"/>
    </font>
    <font>
      <b/>
      <sz val="42"/>
      <color rgb="FFE4532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color theme="1" tint="0.499984740745262"/>
      <name val="Calibri"/>
      <family val="2"/>
    </font>
    <font>
      <sz val="11"/>
      <color rgb="FFFF0000"/>
      <name val="Calibri"/>
      <family val="2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1"/>
      <color theme="0" tint="-0.34998626667073579"/>
      <name val="Calibri"/>
      <family val="2"/>
    </font>
    <font>
      <i/>
      <sz val="11"/>
      <color theme="4" tint="-0.49998474074526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 style="thin">
        <color indexed="64"/>
      </right>
      <top style="thin">
        <color auto="1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auto="1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-0.499984740745262"/>
      </left>
      <right/>
      <top style="thin">
        <color auto="1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213">
    <xf numFmtId="0" fontId="0" fillId="0" borderId="0" xfId="0"/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168" fontId="0" fillId="0" borderId="11" xfId="0" applyNumberFormat="1" applyBorder="1" applyAlignment="1" applyProtection="1">
      <alignment horizontal="center" vertical="center"/>
      <protection locked="0"/>
    </xf>
    <xf numFmtId="168" fontId="0" fillId="7" borderId="11" xfId="0" applyNumberFormat="1" applyFill="1" applyBorder="1" applyAlignment="1" applyProtection="1">
      <alignment horizontal="center" vertical="center"/>
      <protection locked="0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3" fontId="6" fillId="6" borderId="17" xfId="0" applyNumberFormat="1" applyFont="1" applyFill="1" applyBorder="1" applyAlignment="1" applyProtection="1">
      <alignment horizontal="center" vertical="center"/>
      <protection locked="0"/>
    </xf>
    <xf numFmtId="3" fontId="6" fillId="2" borderId="11" xfId="0" applyNumberFormat="1" applyFont="1" applyFill="1" applyBorder="1" applyAlignment="1" applyProtection="1">
      <alignment horizontal="center" vertical="center"/>
      <protection locked="0"/>
    </xf>
    <xf numFmtId="3" fontId="6" fillId="6" borderId="11" xfId="0" applyNumberFormat="1" applyFont="1" applyFill="1" applyBorder="1" applyAlignment="1" applyProtection="1">
      <alignment horizontal="center" vertical="center"/>
      <protection locked="0"/>
    </xf>
    <xf numFmtId="3" fontId="37" fillId="6" borderId="11" xfId="0" applyNumberFormat="1" applyFont="1" applyFill="1" applyBorder="1" applyAlignment="1" applyProtection="1">
      <alignment horizontal="center" vertical="center"/>
      <protection locked="0"/>
    </xf>
    <xf numFmtId="3" fontId="37" fillId="2" borderId="11" xfId="0" applyNumberFormat="1" applyFont="1" applyFill="1" applyBorder="1" applyAlignment="1" applyProtection="1">
      <alignment horizontal="center" vertical="center"/>
      <protection locked="0"/>
    </xf>
    <xf numFmtId="168" fontId="39" fillId="0" borderId="11" xfId="3" applyNumberFormat="1" applyFont="1" applyBorder="1" applyAlignment="1" applyProtection="1">
      <alignment horizontal="center" vertical="center"/>
      <protection locked="0"/>
    </xf>
    <xf numFmtId="168" fontId="39" fillId="7" borderId="11" xfId="3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7" borderId="6" xfId="0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169" fontId="11" fillId="3" borderId="17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169" fontId="11" fillId="3" borderId="11" xfId="0" applyNumberFormat="1" applyFont="1" applyFill="1" applyBorder="1" applyAlignment="1">
      <alignment horizontal="center" vertical="center"/>
    </xf>
    <xf numFmtId="3" fontId="11" fillId="3" borderId="1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14" fontId="13" fillId="9" borderId="11" xfId="0" quotePrefix="1" applyNumberFormat="1" applyFont="1" applyFill="1" applyBorder="1" applyAlignment="1">
      <alignment horizontal="center" vertical="center" wrapText="1"/>
    </xf>
    <xf numFmtId="14" fontId="5" fillId="10" borderId="1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14" fontId="13" fillId="9" borderId="6" xfId="0" applyNumberFormat="1" applyFont="1" applyFill="1" applyBorder="1" applyAlignment="1">
      <alignment vertical="center"/>
    </xf>
    <xf numFmtId="0" fontId="14" fillId="9" borderId="7" xfId="0" applyFont="1" applyFill="1" applyBorder="1" applyAlignment="1">
      <alignment vertical="center"/>
    </xf>
    <xf numFmtId="168" fontId="4" fillId="9" borderId="11" xfId="3" applyNumberFormat="1" applyFont="1" applyFill="1" applyBorder="1" applyAlignment="1" applyProtection="1">
      <alignment horizontal="center" vertical="center" wrapText="1"/>
    </xf>
    <xf numFmtId="166" fontId="8" fillId="10" borderId="11" xfId="3" applyNumberFormat="1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166" fontId="11" fillId="10" borderId="11" xfId="3" applyNumberFormat="1" applyFont="1" applyFill="1" applyBorder="1" applyAlignment="1" applyProtection="1">
      <alignment horizontal="center" vertical="center"/>
    </xf>
    <xf numFmtId="166" fontId="0" fillId="2" borderId="0" xfId="3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6" fillId="7" borderId="6" xfId="0" applyFont="1" applyFill="1" applyBorder="1" applyAlignment="1">
      <alignment vertical="center"/>
    </xf>
    <xf numFmtId="0" fontId="6" fillId="7" borderId="7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8" fontId="11" fillId="3" borderId="11" xfId="0" applyNumberFormat="1" applyFont="1" applyFill="1" applyBorder="1" applyAlignment="1">
      <alignment horizontal="center" vertical="center"/>
    </xf>
    <xf numFmtId="166" fontId="11" fillId="10" borderId="1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3" fillId="2" borderId="15" xfId="0" applyFont="1" applyFill="1" applyBorder="1" applyAlignment="1">
      <alignment vertical="center"/>
    </xf>
    <xf numFmtId="168" fontId="23" fillId="2" borderId="49" xfId="0" applyNumberFormat="1" applyFont="1" applyFill="1" applyBorder="1" applyAlignment="1">
      <alignment horizontal="center" vertical="center"/>
    </xf>
    <xf numFmtId="166" fontId="23" fillId="2" borderId="49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6" fontId="11" fillId="10" borderId="11" xfId="0" applyNumberFormat="1" applyFont="1" applyFill="1" applyBorder="1" applyAlignment="1">
      <alignment horizontal="center" vertical="center" shrinkToFit="1"/>
    </xf>
    <xf numFmtId="2" fontId="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168" fontId="3" fillId="10" borderId="18" xfId="0" applyNumberFormat="1" applyFont="1" applyFill="1" applyBorder="1" applyAlignment="1">
      <alignment horizontal="center" vertical="center"/>
    </xf>
    <xf numFmtId="2" fontId="3" fillId="10" borderId="18" xfId="0" applyNumberFormat="1" applyFont="1" applyFill="1" applyBorder="1" applyAlignment="1">
      <alignment horizontal="center" vertical="center"/>
    </xf>
    <xf numFmtId="168" fontId="3" fillId="3" borderId="21" xfId="0" applyNumberFormat="1" applyFont="1" applyFill="1" applyBorder="1" applyAlignment="1">
      <alignment horizontal="center" vertical="center"/>
    </xf>
    <xf numFmtId="2" fontId="3" fillId="3" borderId="27" xfId="0" applyNumberFormat="1" applyFont="1" applyFill="1" applyBorder="1" applyAlignment="1">
      <alignment horizontal="center" vertical="center"/>
    </xf>
    <xf numFmtId="2" fontId="3" fillId="3" borderId="32" xfId="0" applyNumberFormat="1" applyFont="1" applyFill="1" applyBorder="1" applyAlignment="1">
      <alignment horizontal="center" vertical="center"/>
    </xf>
    <xf numFmtId="2" fontId="3" fillId="3" borderId="39" xfId="0" applyNumberFormat="1" applyFont="1" applyFill="1" applyBorder="1" applyAlignment="1">
      <alignment horizontal="center" vertical="center"/>
    </xf>
    <xf numFmtId="2" fontId="3" fillId="3" borderId="3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vertical="center" wrapText="1"/>
    </xf>
    <xf numFmtId="166" fontId="2" fillId="2" borderId="0" xfId="3" applyNumberFormat="1" applyFont="1" applyFill="1" applyBorder="1" applyAlignment="1" applyProtection="1">
      <alignment vertical="center" wrapText="1"/>
    </xf>
    <xf numFmtId="43" fontId="2" fillId="2" borderId="0" xfId="0" applyNumberFormat="1" applyFont="1" applyFill="1" applyAlignment="1">
      <alignment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168" fontId="3" fillId="3" borderId="23" xfId="0" applyNumberFormat="1" applyFont="1" applyFill="1" applyBorder="1" applyAlignment="1">
      <alignment horizontal="center" vertical="center"/>
    </xf>
    <xf numFmtId="2" fontId="3" fillId="3" borderId="28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40" xfId="0" applyNumberFormat="1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168" fontId="21" fillId="10" borderId="18" xfId="0" applyNumberFormat="1" applyFont="1" applyFill="1" applyBorder="1" applyAlignment="1">
      <alignment horizontal="center" vertical="center"/>
    </xf>
    <xf numFmtId="2" fontId="21" fillId="10" borderId="18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/>
    </xf>
    <xf numFmtId="2" fontId="2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168" fontId="3" fillId="3" borderId="24" xfId="0" applyNumberFormat="1" applyFont="1" applyFill="1" applyBorder="1" applyAlignment="1">
      <alignment horizontal="center" vertical="center"/>
    </xf>
    <xf numFmtId="2" fontId="3" fillId="3" borderId="29" xfId="0" applyNumberFormat="1" applyFont="1" applyFill="1" applyBorder="1" applyAlignment="1">
      <alignment horizontal="center" vertical="center"/>
    </xf>
    <xf numFmtId="2" fontId="3" fillId="3" borderId="33" xfId="0" applyNumberFormat="1" applyFont="1" applyFill="1" applyBorder="1" applyAlignment="1">
      <alignment horizontal="center" vertical="center"/>
    </xf>
    <xf numFmtId="2" fontId="3" fillId="3" borderId="4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67" fontId="2" fillId="2" borderId="0" xfId="0" applyNumberFormat="1" applyFont="1" applyFill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0" fontId="8" fillId="5" borderId="11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3" fontId="36" fillId="6" borderId="3" xfId="0" applyNumberFormat="1" applyFont="1" applyFill="1" applyBorder="1" applyAlignment="1">
      <alignment horizontal="center" vertical="center"/>
    </xf>
    <xf numFmtId="3" fontId="36" fillId="6" borderId="4" xfId="0" applyNumberFormat="1" applyFont="1" applyFill="1" applyBorder="1" applyAlignment="1">
      <alignment horizontal="center" vertical="center"/>
    </xf>
    <xf numFmtId="168" fontId="3" fillId="3" borderId="25" xfId="1" applyNumberFormat="1" applyFont="1" applyFill="1" applyBorder="1" applyAlignment="1" applyProtection="1">
      <alignment horizontal="center" vertical="center"/>
    </xf>
    <xf numFmtId="168" fontId="3" fillId="2" borderId="37" xfId="1" applyNumberFormat="1" applyFont="1" applyFill="1" applyBorder="1" applyAlignment="1" applyProtection="1">
      <alignment horizontal="center" vertical="center"/>
    </xf>
    <xf numFmtId="3" fontId="3" fillId="10" borderId="25" xfId="0" applyNumberFormat="1" applyFont="1" applyFill="1" applyBorder="1" applyAlignment="1">
      <alignment horizontal="center" vertical="center"/>
    </xf>
    <xf numFmtId="3" fontId="36" fillId="2" borderId="6" xfId="0" applyNumberFormat="1" applyFont="1" applyFill="1" applyBorder="1" applyAlignment="1">
      <alignment horizontal="center" vertical="center"/>
    </xf>
    <xf numFmtId="3" fontId="36" fillId="2" borderId="7" xfId="0" applyNumberFormat="1" applyFont="1" applyFill="1" applyBorder="1" applyAlignment="1">
      <alignment horizontal="center" vertical="center"/>
    </xf>
    <xf numFmtId="3" fontId="21" fillId="10" borderId="25" xfId="0" applyNumberFormat="1" applyFont="1" applyFill="1" applyBorder="1" applyAlignment="1">
      <alignment horizontal="center" vertical="center"/>
    </xf>
    <xf numFmtId="3" fontId="36" fillId="6" borderId="6" xfId="0" applyNumberFormat="1" applyFont="1" applyFill="1" applyBorder="1" applyAlignment="1">
      <alignment horizontal="center" vertical="center"/>
    </xf>
    <xf numFmtId="3" fontId="36" fillId="6" borderId="7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2" fontId="8" fillId="3" borderId="42" xfId="0" applyNumberFormat="1" applyFont="1" applyFill="1" applyBorder="1" applyAlignment="1">
      <alignment horizontal="center" vertical="center"/>
    </xf>
    <xf numFmtId="2" fontId="8" fillId="2" borderId="38" xfId="0" applyNumberFormat="1" applyFont="1" applyFill="1" applyBorder="1" applyAlignment="1">
      <alignment horizontal="center" vertical="center"/>
    </xf>
    <xf numFmtId="2" fontId="8" fillId="3" borderId="43" xfId="0" applyNumberFormat="1" applyFont="1" applyFill="1" applyBorder="1" applyAlignment="1">
      <alignment horizontal="center" vertical="center"/>
    </xf>
    <xf numFmtId="2" fontId="8" fillId="3" borderId="4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8" fontId="6" fillId="6" borderId="11" xfId="0" applyNumberFormat="1" applyFont="1" applyFill="1" applyBorder="1" applyAlignment="1" applyProtection="1">
      <alignment horizontal="center" vertical="center"/>
      <protection locked="0"/>
    </xf>
    <xf numFmtId="168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6" fontId="23" fillId="3" borderId="6" xfId="0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166" fontId="23" fillId="3" borderId="2" xfId="0" applyNumberFormat="1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166" fontId="23" fillId="7" borderId="6" xfId="3" applyNumberFormat="1" applyFont="1" applyFill="1" applyBorder="1" applyAlignment="1" applyProtection="1">
      <alignment horizontal="center" vertical="center"/>
    </xf>
    <xf numFmtId="0" fontId="23" fillId="0" borderId="7" xfId="0" applyFont="1" applyBorder="1" applyAlignment="1">
      <alignment vertical="center"/>
    </xf>
    <xf numFmtId="166" fontId="23" fillId="0" borderId="6" xfId="3" applyNumberFormat="1" applyFont="1" applyBorder="1" applyAlignment="1" applyProtection="1">
      <alignment horizontal="center" vertical="center"/>
    </xf>
    <xf numFmtId="166" fontId="22" fillId="9" borderId="6" xfId="3" applyNumberFormat="1" applyFont="1" applyFill="1" applyBorder="1" applyAlignment="1" applyProtection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8" fillId="5" borderId="22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5" fillId="8" borderId="19" xfId="0" applyFont="1" applyFill="1" applyBorder="1" applyAlignment="1">
      <alignment vertical="center" wrapText="1"/>
    </xf>
    <xf numFmtId="0" fontId="0" fillId="8" borderId="20" xfId="0" applyFill="1" applyBorder="1" applyAlignment="1">
      <alignment vertical="center" wrapText="1"/>
    </xf>
    <xf numFmtId="0" fontId="0" fillId="8" borderId="19" xfId="0" applyFill="1" applyBorder="1" applyAlignment="1">
      <alignment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28" fillId="9" borderId="12" xfId="0" applyFont="1" applyFill="1" applyBorder="1" applyAlignment="1">
      <alignment horizontal="center"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28" fillId="9" borderId="17" xfId="0" applyFont="1" applyFill="1" applyBorder="1" applyAlignment="1">
      <alignment horizontal="center" vertical="center" wrapText="1"/>
    </xf>
    <xf numFmtId="14" fontId="13" fillId="9" borderId="6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8" fillId="3" borderId="36" xfId="0" applyFont="1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8" fillId="9" borderId="13" xfId="0" applyFont="1" applyFill="1" applyBorder="1" applyAlignment="1">
      <alignment horizontal="left" vertical="center" wrapText="1"/>
    </xf>
    <xf numFmtId="0" fontId="12" fillId="9" borderId="16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 xr:uid="{FA8F4AC0-7990-944B-B0E8-B7DF21142431}"/>
    <cellStyle name="Per cent" xfId="3" builtinId="5"/>
  </cellStyles>
  <dxfs count="0"/>
  <tableStyles count="0" defaultTableStyle="TableStyleMedium2" defaultPivotStyle="PivotStyleLight16"/>
  <colors>
    <mruColors>
      <color rgb="FFE45326"/>
      <color rgb="FFC0D6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369094</xdr:colOff>
      <xdr:row>0</xdr:row>
      <xdr:rowOff>47623</xdr:rowOff>
    </xdr:from>
    <xdr:to>
      <xdr:col>2</xdr:col>
      <xdr:colOff>1131094</xdr:colOff>
      <xdr:row>2</xdr:row>
      <xdr:rowOff>460225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3300B4-9026-4E66-B0BE-AEDF49E0F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3" y="47623"/>
          <a:ext cx="3631406" cy="1281758"/>
        </a:xfrm>
        <a:prstGeom prst="rect">
          <a:avLst/>
        </a:prstGeom>
      </xdr:spPr>
    </xdr:pic>
    <xdr:clientData/>
  </xdr:twoCellAnchor>
  <xdr:twoCellAnchor>
    <xdr:from>
      <xdr:col>1</xdr:col>
      <xdr:colOff>285748</xdr:colOff>
      <xdr:row>3</xdr:row>
      <xdr:rowOff>83342</xdr:rowOff>
    </xdr:from>
    <xdr:to>
      <xdr:col>21</xdr:col>
      <xdr:colOff>678654</xdr:colOff>
      <xdr:row>3</xdr:row>
      <xdr:rowOff>414473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00C1B0F-692D-4511-9BE5-BC1084E2B091}"/>
            </a:ext>
          </a:extLst>
        </xdr:cNvPr>
        <xdr:cNvGrpSpPr/>
      </xdr:nvGrpSpPr>
      <xdr:grpSpPr>
        <a:xfrm>
          <a:off x="542923" y="1454942"/>
          <a:ext cx="19623881" cy="331131"/>
          <a:chOff x="416717" y="1452561"/>
          <a:chExt cx="19442906" cy="331131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C39475B-72E2-4E16-AF0A-36811490B394}"/>
              </a:ext>
            </a:extLst>
          </xdr:cNvPr>
          <xdr:cNvGrpSpPr/>
        </xdr:nvGrpSpPr>
        <xdr:grpSpPr>
          <a:xfrm>
            <a:off x="617794" y="1452572"/>
            <a:ext cx="19241829" cy="331120"/>
            <a:chOff x="273698" y="6382692"/>
            <a:chExt cx="9938496" cy="331120"/>
          </a:xfrm>
        </xdr:grpSpPr>
        <xdr:sp macro="" textlink="">
          <xdr:nvSpPr>
            <xdr:cNvPr id="4" name="Oval 3">
              <a:extLst>
                <a:ext uri="{FF2B5EF4-FFF2-40B4-BE49-F238E27FC236}">
                  <a16:creationId xmlns:a16="http://schemas.microsoft.com/office/drawing/2014/main" id="{95226CD7-4AD3-429B-8765-131414183592}"/>
                </a:ext>
              </a:extLst>
            </xdr:cNvPr>
            <xdr:cNvSpPr/>
          </xdr:nvSpPr>
          <xdr:spPr>
            <a:xfrm>
              <a:off x="10027706" y="6382692"/>
              <a:ext cx="184488" cy="331119"/>
            </a:xfrm>
            <a:prstGeom prst="ellipse">
              <a:avLst/>
            </a:prstGeom>
            <a:solidFill>
              <a:srgbClr val="E45326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624E9B9E-7648-40C2-B945-64AF510716D9}"/>
                </a:ext>
              </a:extLst>
            </xdr:cNvPr>
            <xdr:cNvSpPr/>
          </xdr:nvSpPr>
          <xdr:spPr>
            <a:xfrm>
              <a:off x="273698" y="6382693"/>
              <a:ext cx="9859348" cy="331119"/>
            </a:xfrm>
            <a:prstGeom prst="rect">
              <a:avLst/>
            </a:prstGeom>
            <a:solidFill>
              <a:srgbClr val="E4532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>
                <a:solidFill>
                  <a:schemeClr val="accent1">
                    <a:lumMod val="50000"/>
                  </a:schemeClr>
                </a:solidFill>
              </a:endParaRPr>
            </a:p>
          </xdr:txBody>
        </xdr:sp>
      </xdr:grpSp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0A6BD4CC-2109-462C-AF7E-D1FA53F6DD86}"/>
              </a:ext>
            </a:extLst>
          </xdr:cNvPr>
          <xdr:cNvSpPr/>
        </xdr:nvSpPr>
        <xdr:spPr>
          <a:xfrm>
            <a:off x="416717" y="1452561"/>
            <a:ext cx="357185" cy="331119"/>
          </a:xfrm>
          <a:prstGeom prst="ellipse">
            <a:avLst/>
          </a:prstGeom>
          <a:solidFill>
            <a:srgbClr val="E45326"/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AU"/>
          </a:p>
        </xdr:txBody>
      </xdr:sp>
    </xdr:grpSp>
    <xdr:clientData/>
  </xdr:twoCellAnchor>
  <xdr:twoCellAnchor>
    <xdr:from>
      <xdr:col>18</xdr:col>
      <xdr:colOff>886806</xdr:colOff>
      <xdr:row>1</xdr:row>
      <xdr:rowOff>119060</xdr:rowOff>
    </xdr:from>
    <xdr:to>
      <xdr:col>21</xdr:col>
      <xdr:colOff>771339</xdr:colOff>
      <xdr:row>1</xdr:row>
      <xdr:rowOff>463000</xdr:rowOff>
    </xdr:to>
    <xdr:sp macro="" textlink="">
      <xdr:nvSpPr>
        <xdr:cNvPr id="10" name="TextBox 10">
          <a:extLst>
            <a:ext uri="{FF2B5EF4-FFF2-40B4-BE49-F238E27FC236}">
              <a16:creationId xmlns:a16="http://schemas.microsoft.com/office/drawing/2014/main" id="{D73E092B-CCC8-446B-AEFD-E1B409B4BCC8}"/>
            </a:ext>
          </a:extLst>
        </xdr:cNvPr>
        <xdr:cNvSpPr txBox="1"/>
      </xdr:nvSpPr>
      <xdr:spPr>
        <a:xfrm>
          <a:off x="18388994" y="202404"/>
          <a:ext cx="1884783" cy="34394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n-AU" sz="1600">
            <a:solidFill>
              <a:schemeClr val="bg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17</xdr:col>
      <xdr:colOff>142877</xdr:colOff>
      <xdr:row>1</xdr:row>
      <xdr:rowOff>250032</xdr:rowOff>
    </xdr:from>
    <xdr:to>
      <xdr:col>21</xdr:col>
      <xdr:colOff>633339</xdr:colOff>
      <xdr:row>2</xdr:row>
      <xdr:rowOff>213172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28095F6-D0C6-457C-9957-7E1F802E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4471" y="333376"/>
          <a:ext cx="3431306" cy="7489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250030</xdr:colOff>
      <xdr:row>137</xdr:row>
      <xdr:rowOff>238125</xdr:rowOff>
    </xdr:from>
    <xdr:to>
      <xdr:col>21</xdr:col>
      <xdr:colOff>642936</xdr:colOff>
      <xdr:row>137</xdr:row>
      <xdr:rowOff>569256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50D5346-D85F-4C67-98AA-207E6381FB19}"/>
            </a:ext>
          </a:extLst>
        </xdr:cNvPr>
        <xdr:cNvGrpSpPr/>
      </xdr:nvGrpSpPr>
      <xdr:grpSpPr>
        <a:xfrm>
          <a:off x="507205" y="39204900"/>
          <a:ext cx="19623881" cy="331131"/>
          <a:chOff x="416717" y="1452561"/>
          <a:chExt cx="19442906" cy="331131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7E2CC5DC-FA55-4C31-B02E-D589E0771C86}"/>
              </a:ext>
            </a:extLst>
          </xdr:cNvPr>
          <xdr:cNvGrpSpPr/>
        </xdr:nvGrpSpPr>
        <xdr:grpSpPr>
          <a:xfrm>
            <a:off x="617794" y="1452572"/>
            <a:ext cx="19241829" cy="331120"/>
            <a:chOff x="273698" y="6382692"/>
            <a:chExt cx="9938496" cy="331120"/>
          </a:xfrm>
        </xdr:grpSpPr>
        <xdr:sp macro="" textlink="">
          <xdr:nvSpPr>
            <xdr:cNvPr id="16" name="Oval 15">
              <a:extLst>
                <a:ext uri="{FF2B5EF4-FFF2-40B4-BE49-F238E27FC236}">
                  <a16:creationId xmlns:a16="http://schemas.microsoft.com/office/drawing/2014/main" id="{A75F998B-D43F-4F75-82B6-5D21669BA1C0}"/>
                </a:ext>
              </a:extLst>
            </xdr:cNvPr>
            <xdr:cNvSpPr/>
          </xdr:nvSpPr>
          <xdr:spPr>
            <a:xfrm>
              <a:off x="10027706" y="6382692"/>
              <a:ext cx="184488" cy="331119"/>
            </a:xfrm>
            <a:prstGeom prst="ellipse">
              <a:avLst/>
            </a:prstGeom>
            <a:solidFill>
              <a:srgbClr val="E45326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BEAB5F3C-14B5-4902-8175-1DCFDF2E9EA7}"/>
                </a:ext>
              </a:extLst>
            </xdr:cNvPr>
            <xdr:cNvSpPr/>
          </xdr:nvSpPr>
          <xdr:spPr>
            <a:xfrm>
              <a:off x="273698" y="6382693"/>
              <a:ext cx="9859348" cy="331119"/>
            </a:xfrm>
            <a:prstGeom prst="rect">
              <a:avLst/>
            </a:prstGeom>
            <a:solidFill>
              <a:srgbClr val="E4532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>
                <a:solidFill>
                  <a:schemeClr val="accent1">
                    <a:lumMod val="50000"/>
                  </a:schemeClr>
                </a:solidFill>
              </a:endParaRPr>
            </a:p>
          </xdr:txBody>
        </xdr:sp>
      </xdr:grp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9930F7DD-BFA5-4DE6-8F3A-E24D46A0DF0B}"/>
              </a:ext>
            </a:extLst>
          </xdr:cNvPr>
          <xdr:cNvSpPr/>
        </xdr:nvSpPr>
        <xdr:spPr>
          <a:xfrm>
            <a:off x="416717" y="1452561"/>
            <a:ext cx="357185" cy="331119"/>
          </a:xfrm>
          <a:prstGeom prst="ellipse">
            <a:avLst/>
          </a:prstGeom>
          <a:solidFill>
            <a:srgbClr val="E45326"/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A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BED24-F3B0-BB47-87FA-7E40D08C0A77}">
  <sheetPr>
    <tabColor rgb="FF00B0F0"/>
  </sheetPr>
  <dimension ref="A1:AD151"/>
  <sheetViews>
    <sheetView tabSelected="1" zoomScale="80" zoomScaleNormal="80" workbookViewId="0">
      <pane ySplit="4" topLeftCell="A5" activePane="bottomLeft" state="frozen"/>
      <selection pane="bottomLeft" activeCell="E114" sqref="E114"/>
    </sheetView>
  </sheetViews>
  <sheetFormatPr defaultColWidth="0" defaultRowHeight="15" zeroHeight="1" outlineLevelRow="1"/>
  <cols>
    <col min="1" max="1" width="3.85546875" style="14" customWidth="1"/>
    <col min="2" max="2" width="43" style="14" customWidth="1"/>
    <col min="3" max="3" width="66.5703125" style="14" customWidth="1"/>
    <col min="4" max="4" width="2" style="14" customWidth="1"/>
    <col min="5" max="5" width="12.85546875" style="15" customWidth="1"/>
    <col min="6" max="6" width="13.42578125" style="15" customWidth="1"/>
    <col min="7" max="7" width="2" style="15" customWidth="1"/>
    <col min="8" max="8" width="13.5703125" style="15" customWidth="1"/>
    <col min="9" max="11" width="15.28515625" style="15" customWidth="1"/>
    <col min="12" max="12" width="2.28515625" style="15" customWidth="1"/>
    <col min="13" max="13" width="12" style="15" customWidth="1"/>
    <col min="14" max="14" width="2.140625" style="14" customWidth="1"/>
    <col min="15" max="15" width="12.7109375" style="14" customWidth="1"/>
    <col min="16" max="16" width="1.7109375" style="14" customWidth="1"/>
    <col min="17" max="20" width="14.140625" style="14" customWidth="1"/>
    <col min="21" max="21" width="1.7109375" style="14" customWidth="1"/>
    <col min="22" max="22" width="12.5703125" style="15" customWidth="1"/>
    <col min="23" max="23" width="2.140625" style="14" customWidth="1"/>
    <col min="24" max="24" width="2.28515625" style="17" customWidth="1"/>
    <col min="25" max="25" width="12.7109375" style="17" hidden="1" customWidth="1"/>
    <col min="26" max="26" width="12.140625" style="17" hidden="1" customWidth="1"/>
    <col min="27" max="29" width="8.42578125" style="17" hidden="1" customWidth="1"/>
    <col min="30" max="30" width="11.28515625" style="17" hidden="1" customWidth="1"/>
    <col min="31" max="16384" width="8.42578125" style="17" hidden="1"/>
  </cols>
  <sheetData>
    <row r="1" spans="2:23" ht="6.75" customHeight="1">
      <c r="V1" s="16"/>
    </row>
    <row r="2" spans="2:23" ht="61.5" customHeight="1">
      <c r="C2" s="193"/>
      <c r="E2" s="195" t="s">
        <v>0</v>
      </c>
      <c r="F2" s="196"/>
      <c r="G2" s="196"/>
      <c r="H2" s="196"/>
      <c r="I2" s="196"/>
      <c r="J2" s="196"/>
      <c r="K2" s="196"/>
      <c r="V2" s="16"/>
    </row>
    <row r="3" spans="2:23" ht="39.75" customHeight="1">
      <c r="C3" s="194"/>
      <c r="E3" s="196"/>
      <c r="F3" s="196"/>
      <c r="G3" s="196"/>
      <c r="H3" s="196"/>
      <c r="I3" s="196"/>
      <c r="J3" s="196"/>
      <c r="K3" s="196"/>
      <c r="V3" s="16"/>
    </row>
    <row r="4" spans="2:23" ht="41.25" customHeight="1">
      <c r="V4" s="16"/>
    </row>
    <row r="5" spans="2:23" ht="6.75" customHeight="1">
      <c r="V5" s="16"/>
    </row>
    <row r="6" spans="2:23" ht="25.5" customHeight="1">
      <c r="B6" s="18" t="s">
        <v>1</v>
      </c>
      <c r="V6" s="16" t="s">
        <v>2</v>
      </c>
    </row>
    <row r="7" spans="2:23">
      <c r="B7" s="207" t="s">
        <v>3</v>
      </c>
      <c r="C7" s="208"/>
      <c r="E7" s="183"/>
      <c r="F7" s="19"/>
      <c r="G7" s="19"/>
      <c r="H7" s="19"/>
      <c r="I7" s="19"/>
      <c r="J7" s="19"/>
      <c r="K7" s="19"/>
      <c r="L7" s="19"/>
      <c r="M7" s="19"/>
      <c r="N7" s="17"/>
      <c r="O7" s="17"/>
      <c r="P7" s="17"/>
      <c r="Q7" s="17"/>
      <c r="R7" s="17"/>
      <c r="S7" s="17"/>
      <c r="T7" s="17"/>
      <c r="U7" s="17"/>
      <c r="V7" s="16" t="s">
        <v>4</v>
      </c>
      <c r="W7" s="17"/>
    </row>
    <row r="8" spans="2:23">
      <c r="B8" s="209"/>
      <c r="C8" s="210"/>
      <c r="E8" s="184"/>
      <c r="F8" s="19"/>
      <c r="G8" s="19"/>
      <c r="H8" s="19"/>
      <c r="I8" s="19"/>
      <c r="J8" s="19"/>
      <c r="K8" s="19"/>
      <c r="L8" s="19"/>
      <c r="M8" s="19"/>
      <c r="N8" s="17"/>
      <c r="O8" s="17"/>
      <c r="P8" s="17"/>
      <c r="Q8" s="17"/>
      <c r="R8" s="17"/>
      <c r="S8" s="17"/>
      <c r="T8" s="17"/>
      <c r="U8" s="17"/>
      <c r="V8" s="16" t="s">
        <v>5</v>
      </c>
      <c r="W8" s="17"/>
    </row>
    <row r="9" spans="2:23">
      <c r="B9" s="209"/>
      <c r="C9" s="210"/>
      <c r="E9" s="184"/>
      <c r="F9" s="19"/>
      <c r="G9" s="19"/>
      <c r="H9" s="19"/>
      <c r="I9" s="19"/>
      <c r="J9" s="19"/>
      <c r="K9" s="19"/>
      <c r="L9" s="19"/>
      <c r="M9" s="19"/>
      <c r="N9" s="17"/>
      <c r="O9" s="17"/>
      <c r="P9" s="17"/>
      <c r="Q9" s="17"/>
      <c r="R9" s="17"/>
      <c r="S9" s="17"/>
      <c r="T9" s="17"/>
      <c r="U9" s="17"/>
      <c r="V9" s="16" t="s">
        <v>6</v>
      </c>
      <c r="W9" s="17"/>
    </row>
    <row r="10" spans="2:23">
      <c r="B10" s="211"/>
      <c r="C10" s="212"/>
      <c r="E10" s="185"/>
      <c r="F10" s="19"/>
      <c r="G10" s="19"/>
      <c r="H10" s="19"/>
      <c r="I10" s="19"/>
      <c r="J10" s="19"/>
      <c r="K10" s="19"/>
      <c r="L10" s="19"/>
      <c r="M10" s="19"/>
      <c r="N10" s="17"/>
      <c r="O10" s="17"/>
      <c r="P10" s="17"/>
      <c r="Q10" s="17"/>
      <c r="R10" s="17"/>
      <c r="S10" s="17"/>
      <c r="T10" s="17"/>
      <c r="U10" s="17"/>
      <c r="V10" s="16"/>
      <c r="W10" s="17"/>
    </row>
    <row r="11" spans="2:23" ht="20.45" customHeight="1">
      <c r="B11" s="20" t="s">
        <v>7</v>
      </c>
      <c r="C11" s="21"/>
      <c r="E11" s="4"/>
      <c r="F11" s="19"/>
      <c r="G11" s="19"/>
      <c r="H11" s="19"/>
      <c r="I11" s="19"/>
      <c r="J11" s="19"/>
      <c r="K11" s="19"/>
      <c r="L11" s="19"/>
      <c r="M11" s="19"/>
      <c r="N11" s="17"/>
      <c r="O11" s="17"/>
      <c r="P11" s="17"/>
      <c r="Q11" s="17"/>
      <c r="R11" s="17"/>
      <c r="S11" s="17"/>
      <c r="T11" s="17"/>
      <c r="U11" s="17"/>
      <c r="W11" s="17"/>
    </row>
    <row r="12" spans="2:23" ht="20.45" customHeight="1">
      <c r="B12" s="22" t="s">
        <v>8</v>
      </c>
      <c r="C12" s="23"/>
      <c r="E12" s="5"/>
      <c r="F12" s="19"/>
      <c r="G12" s="19"/>
      <c r="H12" s="19"/>
      <c r="I12" s="19"/>
      <c r="J12" s="19"/>
      <c r="K12" s="19"/>
      <c r="L12" s="19"/>
      <c r="M12" s="19"/>
      <c r="N12" s="17"/>
      <c r="O12" s="17"/>
      <c r="P12" s="17"/>
      <c r="Q12" s="17"/>
      <c r="R12" s="17"/>
      <c r="S12" s="17"/>
      <c r="T12" s="17"/>
      <c r="U12" s="17"/>
      <c r="W12" s="17"/>
    </row>
    <row r="13" spans="2:23" ht="20.45" customHeight="1">
      <c r="B13" s="24" t="s">
        <v>9</v>
      </c>
      <c r="C13" s="25"/>
      <c r="E13" s="4"/>
      <c r="F13" s="19"/>
      <c r="G13" s="19"/>
      <c r="H13" s="19"/>
      <c r="I13" s="19"/>
      <c r="J13" s="19"/>
      <c r="K13" s="19"/>
      <c r="L13" s="19"/>
      <c r="M13" s="19"/>
      <c r="N13" s="17"/>
      <c r="O13" s="17"/>
      <c r="P13" s="17"/>
      <c r="Q13" s="17"/>
      <c r="R13" s="17"/>
      <c r="S13" s="17"/>
      <c r="T13" s="17"/>
      <c r="U13" s="17"/>
      <c r="W13" s="17"/>
    </row>
    <row r="14" spans="2:23" ht="20.45" customHeight="1">
      <c r="B14" s="22" t="s">
        <v>10</v>
      </c>
      <c r="C14" s="23"/>
      <c r="E14" s="5"/>
      <c r="F14" s="19"/>
      <c r="G14" s="19"/>
      <c r="H14" s="19"/>
      <c r="I14" s="19"/>
      <c r="J14" s="19"/>
      <c r="K14" s="19"/>
      <c r="L14" s="19"/>
      <c r="M14" s="19"/>
      <c r="N14" s="17"/>
      <c r="O14" s="17"/>
      <c r="P14" s="17"/>
      <c r="Q14" s="17"/>
      <c r="R14" s="17"/>
      <c r="S14" s="17"/>
      <c r="T14" s="17"/>
      <c r="U14" s="17"/>
      <c r="W14" s="17"/>
    </row>
    <row r="15" spans="2:23" ht="20.45" customHeight="1">
      <c r="B15" s="24" t="s">
        <v>11</v>
      </c>
      <c r="C15" s="25"/>
      <c r="E15" s="4"/>
      <c r="F15" s="19"/>
      <c r="G15" s="19"/>
      <c r="H15" s="19"/>
      <c r="I15" s="19"/>
      <c r="J15" s="19"/>
      <c r="K15" s="19"/>
      <c r="L15" s="19"/>
      <c r="M15" s="19"/>
      <c r="N15" s="17"/>
      <c r="O15" s="17"/>
      <c r="P15" s="17"/>
      <c r="Q15" s="17"/>
      <c r="R15" s="17"/>
      <c r="S15" s="17"/>
      <c r="T15" s="17"/>
      <c r="U15" s="17"/>
      <c r="W15" s="17"/>
    </row>
    <row r="16" spans="2:23" ht="20.45" customHeight="1">
      <c r="B16" s="22" t="s">
        <v>12</v>
      </c>
      <c r="C16" s="23"/>
      <c r="E16" s="5"/>
      <c r="F16" s="19"/>
      <c r="G16" s="19"/>
      <c r="H16" s="19"/>
      <c r="I16" s="19"/>
      <c r="J16" s="19"/>
      <c r="K16" s="19"/>
      <c r="L16" s="19"/>
      <c r="M16" s="19"/>
      <c r="N16" s="17"/>
      <c r="O16" s="17"/>
      <c r="P16" s="17"/>
      <c r="Q16" s="17"/>
      <c r="R16" s="17"/>
      <c r="S16" s="17"/>
      <c r="T16" s="17"/>
      <c r="U16" s="17"/>
      <c r="W16" s="17"/>
    </row>
    <row r="17" spans="2:23" ht="20.45" customHeight="1">
      <c r="B17" s="26" t="s">
        <v>13</v>
      </c>
      <c r="C17" s="27"/>
      <c r="E17" s="28">
        <f>('ACPSEM ROMP Workforce Calc.'!E12*52)-SUM('ACPSEM ROMP Workforce Calc.'!E13:E16)</f>
        <v>0</v>
      </c>
      <c r="F17" s="19"/>
      <c r="G17" s="19"/>
      <c r="H17" s="19"/>
      <c r="I17" s="19"/>
      <c r="J17" s="19"/>
      <c r="K17" s="19"/>
      <c r="L17" s="19"/>
      <c r="M17" s="19"/>
      <c r="N17" s="17"/>
      <c r="O17" s="17"/>
      <c r="P17" s="17"/>
      <c r="Q17" s="17"/>
      <c r="R17" s="17"/>
      <c r="S17" s="17"/>
      <c r="T17" s="17"/>
      <c r="U17" s="17"/>
      <c r="W17" s="17"/>
    </row>
    <row r="18" spans="2:23" ht="20.45" customHeight="1">
      <c r="B18" s="29" t="s">
        <v>14</v>
      </c>
      <c r="C18" s="30"/>
      <c r="E18" s="31">
        <f>E17*'ACPSEM ROMP Workforce Calc.'!E11</f>
        <v>0</v>
      </c>
      <c r="F18" s="19"/>
      <c r="G18" s="19"/>
      <c r="H18" s="19"/>
      <c r="I18" s="19"/>
      <c r="J18" s="19"/>
      <c r="K18" s="19"/>
      <c r="L18" s="19"/>
      <c r="M18" s="19"/>
      <c r="N18" s="17"/>
      <c r="O18" s="17"/>
      <c r="P18" s="17"/>
      <c r="Q18" s="17"/>
      <c r="R18" s="17"/>
      <c r="S18" s="17"/>
      <c r="T18" s="17"/>
      <c r="U18" s="17"/>
      <c r="W18" s="17"/>
    </row>
    <row r="19" spans="2:23" ht="20.45" customHeight="1">
      <c r="B19" s="29" t="s">
        <v>15</v>
      </c>
      <c r="C19" s="30"/>
      <c r="E19" s="32">
        <f>E18-$E$20</f>
        <v>0</v>
      </c>
      <c r="F19" s="19"/>
      <c r="G19" s="19"/>
      <c r="H19" s="19"/>
      <c r="I19" s="19"/>
      <c r="J19" s="19"/>
      <c r="K19" s="19"/>
      <c r="L19" s="19"/>
      <c r="M19" s="19"/>
      <c r="N19" s="17"/>
      <c r="O19" s="17"/>
      <c r="P19" s="17"/>
      <c r="Q19" s="17"/>
      <c r="R19" s="17"/>
      <c r="S19" s="17"/>
      <c r="T19" s="17"/>
      <c r="U19" s="17"/>
      <c r="W19" s="17"/>
    </row>
    <row r="20" spans="2:23" ht="20.45" customHeight="1">
      <c r="B20" s="29" t="s">
        <v>16</v>
      </c>
      <c r="C20" s="30"/>
      <c r="E20" s="31">
        <f>F42*$E$18</f>
        <v>0</v>
      </c>
      <c r="F20" s="19"/>
      <c r="G20" s="19"/>
      <c r="H20" s="19"/>
      <c r="I20" s="19"/>
      <c r="J20" s="19"/>
      <c r="K20" s="19"/>
      <c r="L20" s="19"/>
      <c r="M20" s="19"/>
      <c r="N20" s="17"/>
      <c r="O20" s="17"/>
      <c r="P20" s="17"/>
      <c r="Q20" s="17"/>
      <c r="R20" s="17"/>
      <c r="S20" s="17"/>
      <c r="T20" s="17"/>
      <c r="U20" s="17"/>
      <c r="W20" s="17"/>
    </row>
    <row r="21" spans="2:23" ht="4.5" customHeight="1">
      <c r="B21" s="33"/>
      <c r="C21" s="34"/>
      <c r="D21" s="34"/>
      <c r="E21" s="19"/>
      <c r="F21" s="19"/>
      <c r="G21" s="19"/>
      <c r="H21" s="19"/>
      <c r="I21" s="19"/>
      <c r="J21" s="19"/>
      <c r="K21" s="19"/>
      <c r="L21" s="19"/>
      <c r="M21" s="19"/>
      <c r="N21" s="17"/>
      <c r="O21" s="17"/>
      <c r="P21" s="17"/>
      <c r="Q21" s="17"/>
      <c r="R21" s="17"/>
      <c r="S21" s="17"/>
      <c r="T21" s="17"/>
      <c r="U21" s="17"/>
      <c r="W21" s="17"/>
    </row>
    <row r="22" spans="2:23" ht="45.75" customHeight="1">
      <c r="B22" s="186" t="s">
        <v>17</v>
      </c>
      <c r="C22" s="187"/>
      <c r="D22" s="35"/>
      <c r="E22" s="36" t="s">
        <v>18</v>
      </c>
      <c r="F22" s="37" t="s">
        <v>19</v>
      </c>
      <c r="G22" s="38"/>
      <c r="H22" s="179" t="s">
        <v>20</v>
      </c>
      <c r="I22" s="180"/>
      <c r="J22" s="38"/>
      <c r="K22" s="38"/>
      <c r="L22" s="38"/>
      <c r="M22" s="19"/>
      <c r="N22" s="17"/>
      <c r="O22" s="17"/>
      <c r="P22" s="17"/>
      <c r="Q22" s="17"/>
      <c r="R22" s="17"/>
      <c r="S22" s="17"/>
      <c r="T22" s="17"/>
      <c r="U22" s="17"/>
      <c r="V22" s="144"/>
      <c r="W22" s="17"/>
    </row>
    <row r="23" spans="2:23" ht="21" customHeight="1">
      <c r="B23" s="39" t="s">
        <v>21</v>
      </c>
      <c r="C23" s="40"/>
      <c r="D23" s="35"/>
      <c r="E23" s="41">
        <f>SUM(E24:E25)</f>
        <v>0</v>
      </c>
      <c r="F23" s="42">
        <f>SUM(F24:F25)</f>
        <v>0</v>
      </c>
      <c r="G23" s="38"/>
      <c r="H23" s="159">
        <f>SUM(H24:H25)</f>
        <v>9.1200000000000003E-2</v>
      </c>
      <c r="I23" s="153"/>
      <c r="J23" s="38"/>
      <c r="K23" s="38"/>
      <c r="L23" s="38"/>
      <c r="M23" s="19"/>
      <c r="N23" s="17"/>
      <c r="O23" s="17"/>
      <c r="P23" s="17"/>
      <c r="Q23" s="17"/>
      <c r="R23" s="17"/>
      <c r="S23" s="17"/>
      <c r="T23" s="17"/>
      <c r="U23" s="17"/>
      <c r="V23" s="144"/>
      <c r="W23" s="17"/>
    </row>
    <row r="24" spans="2:23" ht="20.45" customHeight="1">
      <c r="B24" s="43" t="s">
        <v>22</v>
      </c>
      <c r="C24" s="44"/>
      <c r="E24" s="12"/>
      <c r="F24" s="45" t="str">
        <f>IFERROR(E24/(E$42+E$44),"")</f>
        <v/>
      </c>
      <c r="G24" s="14"/>
      <c r="H24" s="158">
        <v>2.76E-2</v>
      </c>
      <c r="I24" s="157"/>
      <c r="J24" s="14"/>
      <c r="K24" s="14"/>
      <c r="L24" s="46"/>
      <c r="M24" s="19"/>
      <c r="N24" s="17"/>
      <c r="O24" s="17"/>
      <c r="P24" s="17"/>
      <c r="Q24" s="17"/>
      <c r="R24" s="17"/>
      <c r="S24" s="17"/>
      <c r="T24" s="17"/>
      <c r="U24" s="17"/>
      <c r="V24" s="47"/>
      <c r="W24" s="17"/>
    </row>
    <row r="25" spans="2:23" ht="20.45" customHeight="1">
      <c r="B25" s="48" t="s">
        <v>23</v>
      </c>
      <c r="C25" s="49"/>
      <c r="E25" s="13"/>
      <c r="F25" s="45" t="str">
        <f>IFERROR(E25/(E$42+E$44),"")</f>
        <v/>
      </c>
      <c r="G25" s="14"/>
      <c r="H25" s="156">
        <v>6.3600000000000004E-2</v>
      </c>
      <c r="I25" s="157"/>
      <c r="M25" s="19"/>
      <c r="N25" s="17"/>
      <c r="O25" s="17"/>
      <c r="P25" s="17"/>
      <c r="Q25" s="17"/>
      <c r="R25" s="17"/>
      <c r="S25" s="17"/>
      <c r="T25" s="17"/>
      <c r="U25" s="17"/>
      <c r="V25" s="47"/>
      <c r="W25" s="17"/>
    </row>
    <row r="26" spans="2:23" ht="20.45" customHeight="1">
      <c r="B26" s="39" t="s">
        <v>24</v>
      </c>
      <c r="C26" s="40"/>
      <c r="D26" s="35"/>
      <c r="E26" s="41">
        <f>SUM(E27:E31)</f>
        <v>0</v>
      </c>
      <c r="F26" s="42">
        <f>SUM(F27:F31)</f>
        <v>0</v>
      </c>
      <c r="G26" s="14"/>
      <c r="H26" s="159">
        <f>SUM(H27:H31)</f>
        <v>0.1961</v>
      </c>
      <c r="I26" s="157"/>
      <c r="M26" s="19"/>
      <c r="N26" s="17"/>
      <c r="O26" s="17"/>
      <c r="P26" s="17"/>
      <c r="Q26" s="17"/>
      <c r="R26" s="17"/>
      <c r="S26" s="17"/>
      <c r="T26" s="17"/>
      <c r="U26" s="17"/>
      <c r="V26" s="47"/>
      <c r="W26" s="17"/>
    </row>
    <row r="27" spans="2:23" ht="20.45" customHeight="1">
      <c r="B27" s="48" t="s">
        <v>25</v>
      </c>
      <c r="C27" s="49"/>
      <c r="E27" s="13"/>
      <c r="F27" s="45" t="str">
        <f>IFERROR(E27/(E$42+E$44),"")</f>
        <v/>
      </c>
      <c r="G27" s="14"/>
      <c r="H27" s="156">
        <v>4.1300000000000003E-2</v>
      </c>
      <c r="I27" s="157"/>
      <c r="J27" s="14"/>
      <c r="K27" s="14"/>
      <c r="L27" s="46"/>
      <c r="M27" s="19"/>
      <c r="N27" s="17"/>
      <c r="O27" s="17"/>
      <c r="P27" s="17"/>
      <c r="Q27" s="17"/>
      <c r="R27" s="17"/>
      <c r="S27" s="17"/>
      <c r="T27" s="17"/>
      <c r="U27" s="17"/>
      <c r="V27" s="47"/>
      <c r="W27" s="17"/>
    </row>
    <row r="28" spans="2:23" ht="20.45" customHeight="1">
      <c r="B28" s="50" t="s">
        <v>26</v>
      </c>
      <c r="C28" s="51"/>
      <c r="E28" s="12"/>
      <c r="F28" s="45" t="str">
        <f t="shared" ref="F28:F41" si="0">IFERROR(E28/(E$42+E$44),"")</f>
        <v/>
      </c>
      <c r="G28" s="14"/>
      <c r="H28" s="158">
        <v>4.48E-2</v>
      </c>
      <c r="I28" s="157"/>
      <c r="M28" s="19"/>
      <c r="N28" s="17"/>
      <c r="O28" s="17"/>
      <c r="P28" s="17"/>
      <c r="Q28" s="17"/>
      <c r="R28" s="17"/>
      <c r="S28" s="17"/>
      <c r="T28" s="17"/>
      <c r="U28" s="17"/>
      <c r="V28" s="47"/>
      <c r="W28" s="17"/>
    </row>
    <row r="29" spans="2:23" ht="20.45" customHeight="1">
      <c r="B29" s="48" t="s">
        <v>27</v>
      </c>
      <c r="C29" s="49"/>
      <c r="E29" s="13"/>
      <c r="F29" s="45" t="str">
        <f t="shared" si="0"/>
        <v/>
      </c>
      <c r="G29" s="14"/>
      <c r="H29" s="156">
        <v>5.3499999999999999E-2</v>
      </c>
      <c r="I29" s="157"/>
      <c r="J29" s="14"/>
      <c r="K29" s="14"/>
      <c r="L29" s="46"/>
      <c r="M29" s="19"/>
      <c r="N29" s="17"/>
      <c r="O29" s="17"/>
      <c r="P29" s="17"/>
      <c r="Q29" s="17"/>
      <c r="R29" s="17"/>
      <c r="S29" s="17"/>
      <c r="T29" s="17"/>
      <c r="U29" s="17"/>
      <c r="V29" s="47"/>
      <c r="W29" s="17"/>
    </row>
    <row r="30" spans="2:23" ht="20.45" customHeight="1">
      <c r="B30" s="43" t="s">
        <v>28</v>
      </c>
      <c r="C30" s="44"/>
      <c r="E30" s="12"/>
      <c r="F30" s="45" t="str">
        <f t="shared" si="0"/>
        <v/>
      </c>
      <c r="G30" s="14"/>
      <c r="H30" s="158">
        <v>2.8400000000000002E-2</v>
      </c>
      <c r="I30" s="157"/>
      <c r="J30" s="14"/>
      <c r="K30" s="14"/>
      <c r="L30" s="46"/>
      <c r="M30" s="19"/>
      <c r="N30" s="17"/>
      <c r="O30" s="17"/>
      <c r="P30" s="17"/>
      <c r="Q30" s="17"/>
      <c r="R30" s="17"/>
      <c r="S30" s="17"/>
      <c r="T30" s="17"/>
      <c r="U30" s="17"/>
      <c r="V30" s="47"/>
      <c r="W30" s="17"/>
    </row>
    <row r="31" spans="2:23" ht="20.45" customHeight="1">
      <c r="B31" s="48" t="s">
        <v>29</v>
      </c>
      <c r="C31" s="49"/>
      <c r="E31" s="13"/>
      <c r="F31" s="45" t="str">
        <f t="shared" si="0"/>
        <v/>
      </c>
      <c r="G31" s="14"/>
      <c r="H31" s="156">
        <v>2.81E-2</v>
      </c>
      <c r="I31" s="157"/>
      <c r="M31" s="19"/>
      <c r="N31" s="17"/>
      <c r="O31" s="17"/>
      <c r="P31" s="17"/>
      <c r="Q31" s="17"/>
      <c r="R31" s="17"/>
      <c r="S31" s="17"/>
      <c r="T31" s="17"/>
      <c r="U31" s="17"/>
      <c r="V31" s="47"/>
      <c r="W31" s="17"/>
    </row>
    <row r="32" spans="2:23" ht="20.45" customHeight="1">
      <c r="B32" s="39" t="s">
        <v>30</v>
      </c>
      <c r="C32" s="40"/>
      <c r="D32" s="35"/>
      <c r="E32" s="41">
        <f>SUM(E33:E34)</f>
        <v>0</v>
      </c>
      <c r="F32" s="42">
        <f>SUM(F33:F34)</f>
        <v>0</v>
      </c>
      <c r="G32" s="14"/>
      <c r="H32" s="159">
        <f>SUM(H33:H34)</f>
        <v>0.20250000000000001</v>
      </c>
      <c r="I32" s="157"/>
      <c r="M32" s="19"/>
      <c r="N32" s="17"/>
      <c r="O32" s="17"/>
      <c r="P32" s="17"/>
      <c r="Q32" s="17"/>
      <c r="R32" s="17"/>
      <c r="S32" s="17"/>
      <c r="T32" s="17"/>
      <c r="U32" s="17"/>
      <c r="V32" s="47"/>
      <c r="W32" s="17"/>
    </row>
    <row r="33" spans="1:23" ht="20.45" customHeight="1">
      <c r="B33" s="43" t="s">
        <v>31</v>
      </c>
      <c r="C33" s="44"/>
      <c r="E33" s="12"/>
      <c r="F33" s="45" t="str">
        <f t="shared" si="0"/>
        <v/>
      </c>
      <c r="G33" s="14"/>
      <c r="H33" s="158">
        <v>9.9000000000000005E-2</v>
      </c>
      <c r="I33" s="157"/>
      <c r="M33" s="19"/>
      <c r="N33" s="17"/>
      <c r="O33" s="17"/>
      <c r="P33" s="17"/>
      <c r="Q33" s="17"/>
      <c r="R33" s="17"/>
      <c r="S33" s="17"/>
      <c r="T33" s="17"/>
      <c r="U33" s="17"/>
      <c r="V33" s="47"/>
      <c r="W33" s="17"/>
    </row>
    <row r="34" spans="1:23" ht="20.45" customHeight="1">
      <c r="B34" s="48" t="s">
        <v>32</v>
      </c>
      <c r="C34" s="49"/>
      <c r="E34" s="13"/>
      <c r="F34" s="45" t="str">
        <f t="shared" si="0"/>
        <v/>
      </c>
      <c r="G34" s="14"/>
      <c r="H34" s="156">
        <v>0.10349999999999999</v>
      </c>
      <c r="I34" s="157"/>
      <c r="M34" s="19"/>
      <c r="N34" s="17"/>
      <c r="O34" s="17"/>
      <c r="P34" s="17"/>
      <c r="Q34" s="17"/>
      <c r="R34" s="17"/>
      <c r="S34" s="17"/>
      <c r="T34" s="17"/>
      <c r="U34" s="17"/>
      <c r="V34" s="47"/>
      <c r="W34" s="17"/>
    </row>
    <row r="35" spans="1:23" ht="20.45" customHeight="1">
      <c r="B35" s="39" t="s">
        <v>33</v>
      </c>
      <c r="C35" s="40"/>
      <c r="D35" s="35"/>
      <c r="E35" s="41">
        <f>SUM(E36:E41)</f>
        <v>0</v>
      </c>
      <c r="F35" s="42">
        <f>SUM(F36:F41)</f>
        <v>0</v>
      </c>
      <c r="G35" s="14"/>
      <c r="H35" s="159">
        <f>SUM(H36:H41)</f>
        <v>0.19740000000000002</v>
      </c>
      <c r="I35" s="157"/>
      <c r="M35" s="19"/>
      <c r="N35" s="17"/>
      <c r="O35" s="17"/>
      <c r="P35" s="17"/>
      <c r="Q35" s="17"/>
      <c r="R35" s="17"/>
      <c r="S35" s="17"/>
      <c r="T35" s="17"/>
      <c r="U35" s="17"/>
      <c r="V35" s="47"/>
      <c r="W35" s="17"/>
    </row>
    <row r="36" spans="1:23" ht="20.45" customHeight="1">
      <c r="B36" s="43" t="s">
        <v>34</v>
      </c>
      <c r="C36" s="44"/>
      <c r="E36" s="12"/>
      <c r="F36" s="45" t="str">
        <f t="shared" si="0"/>
        <v/>
      </c>
      <c r="G36" s="14"/>
      <c r="H36" s="158">
        <v>3.1300000000000001E-2</v>
      </c>
      <c r="I36" s="157"/>
      <c r="M36" s="19"/>
      <c r="N36" s="17"/>
      <c r="O36" s="17"/>
      <c r="P36" s="17"/>
      <c r="Q36" s="17"/>
      <c r="R36" s="17"/>
      <c r="S36" s="17"/>
      <c r="T36" s="17"/>
      <c r="U36" s="17"/>
      <c r="V36" s="47"/>
      <c r="W36" s="17"/>
    </row>
    <row r="37" spans="1:23" ht="20.45" customHeight="1">
      <c r="B37" s="48" t="s">
        <v>35</v>
      </c>
      <c r="C37" s="49"/>
      <c r="E37" s="13"/>
      <c r="F37" s="45" t="str">
        <f t="shared" si="0"/>
        <v/>
      </c>
      <c r="G37" s="14"/>
      <c r="H37" s="156">
        <v>3.4000000000000002E-2</v>
      </c>
      <c r="I37" s="157"/>
      <c r="M37" s="19"/>
      <c r="N37" s="17"/>
      <c r="O37" s="17"/>
      <c r="P37" s="17"/>
      <c r="Q37" s="17"/>
      <c r="R37" s="17"/>
      <c r="S37" s="17"/>
      <c r="T37" s="17"/>
      <c r="U37" s="17"/>
      <c r="V37" s="47"/>
      <c r="W37" s="17"/>
    </row>
    <row r="38" spans="1:23" ht="20.45" customHeight="1">
      <c r="B38" s="43" t="s">
        <v>36</v>
      </c>
      <c r="C38" s="44"/>
      <c r="E38" s="12"/>
      <c r="F38" s="45" t="str">
        <f t="shared" si="0"/>
        <v/>
      </c>
      <c r="G38" s="14"/>
      <c r="H38" s="158">
        <v>6.4600000000000005E-2</v>
      </c>
      <c r="I38" s="157"/>
      <c r="M38" s="19"/>
      <c r="N38" s="17"/>
      <c r="O38" s="17"/>
      <c r="P38" s="17"/>
      <c r="Q38" s="17"/>
      <c r="R38" s="17"/>
      <c r="S38" s="17"/>
      <c r="T38" s="17"/>
      <c r="U38" s="17"/>
      <c r="V38" s="47"/>
      <c r="W38" s="17"/>
    </row>
    <row r="39" spans="1:23" ht="20.45" customHeight="1">
      <c r="B39" s="48" t="s">
        <v>37</v>
      </c>
      <c r="C39" s="49"/>
      <c r="E39" s="13"/>
      <c r="F39" s="45" t="str">
        <f t="shared" si="0"/>
        <v/>
      </c>
      <c r="G39" s="14"/>
      <c r="H39" s="156">
        <v>4.1700000000000001E-2</v>
      </c>
      <c r="I39" s="157"/>
      <c r="M39" s="19"/>
      <c r="N39" s="17"/>
      <c r="O39" s="17"/>
      <c r="P39" s="17"/>
      <c r="Q39" s="17"/>
      <c r="R39" s="17"/>
      <c r="S39" s="17"/>
      <c r="T39" s="17"/>
      <c r="U39" s="17"/>
      <c r="V39" s="47"/>
      <c r="W39" s="17"/>
    </row>
    <row r="40" spans="1:23" ht="20.45" customHeight="1">
      <c r="B40" s="50" t="s">
        <v>38</v>
      </c>
      <c r="C40" s="51"/>
      <c r="E40" s="12"/>
      <c r="F40" s="45" t="str">
        <f t="shared" si="0"/>
        <v/>
      </c>
      <c r="G40" s="14"/>
      <c r="H40" s="158">
        <v>1.6199999999999999E-2</v>
      </c>
      <c r="I40" s="157"/>
      <c r="M40" s="19"/>
      <c r="N40" s="17"/>
      <c r="O40" s="17"/>
      <c r="P40" s="17"/>
      <c r="Q40" s="17"/>
      <c r="R40" s="17"/>
      <c r="S40" s="17"/>
      <c r="T40" s="17"/>
      <c r="U40" s="17"/>
      <c r="V40" s="47"/>
      <c r="W40" s="17"/>
    </row>
    <row r="41" spans="1:23" ht="20.45" customHeight="1">
      <c r="B41" s="48" t="s">
        <v>39</v>
      </c>
      <c r="C41" s="49"/>
      <c r="E41" s="13"/>
      <c r="F41" s="45" t="str">
        <f t="shared" si="0"/>
        <v/>
      </c>
      <c r="G41" s="14"/>
      <c r="H41" s="156">
        <v>9.5999999999999992E-3</v>
      </c>
      <c r="I41" s="157"/>
      <c r="M41" s="19"/>
      <c r="N41" s="17"/>
      <c r="O41" s="17"/>
      <c r="P41" s="17"/>
      <c r="Q41" s="17"/>
      <c r="R41" s="17"/>
      <c r="S41" s="17"/>
      <c r="T41" s="17"/>
      <c r="U41" s="17"/>
      <c r="V41" s="47"/>
      <c r="W41" s="17"/>
    </row>
    <row r="42" spans="1:23" ht="20.45" customHeight="1">
      <c r="B42" s="52" t="s">
        <v>40</v>
      </c>
      <c r="C42" s="53"/>
      <c r="D42" s="54"/>
      <c r="E42" s="55">
        <f>E23+E26+E32+E35</f>
        <v>0</v>
      </c>
      <c r="F42" s="56">
        <f>F23+F26+F32+F35</f>
        <v>0</v>
      </c>
      <c r="G42" s="57"/>
      <c r="H42" s="152">
        <f>H23+H26+H32+H35</f>
        <v>0.68720000000000003</v>
      </c>
      <c r="I42" s="153"/>
      <c r="J42" s="16"/>
      <c r="K42" s="16"/>
      <c r="L42" s="16"/>
      <c r="M42" s="19"/>
      <c r="N42" s="17"/>
      <c r="O42" s="17"/>
      <c r="P42" s="17"/>
      <c r="Q42" s="17"/>
      <c r="R42" s="17"/>
      <c r="S42" s="17"/>
      <c r="T42" s="17"/>
      <c r="U42" s="17"/>
      <c r="V42" s="19"/>
      <c r="W42" s="17"/>
    </row>
    <row r="43" spans="1:23" ht="8.25" customHeight="1">
      <c r="B43" s="58"/>
      <c r="C43" s="58"/>
      <c r="D43" s="54"/>
      <c r="E43" s="59"/>
      <c r="F43" s="60"/>
      <c r="G43" s="57"/>
      <c r="H43" s="60"/>
      <c r="I43" s="61"/>
      <c r="J43" s="16"/>
      <c r="K43" s="16"/>
      <c r="L43" s="16"/>
      <c r="M43" s="19"/>
      <c r="N43" s="17"/>
      <c r="O43" s="17"/>
      <c r="P43" s="17"/>
      <c r="Q43" s="17"/>
      <c r="R43" s="17"/>
      <c r="S43" s="17"/>
      <c r="T43" s="17"/>
      <c r="U43" s="17"/>
      <c r="V43" s="19"/>
      <c r="W43" s="17"/>
    </row>
    <row r="44" spans="1:23" ht="20.45" customHeight="1">
      <c r="B44" s="181" t="s">
        <v>41</v>
      </c>
      <c r="C44" s="182"/>
      <c r="D44" s="54"/>
      <c r="E44" s="13"/>
      <c r="F44" s="62">
        <f>1-F42</f>
        <v>1</v>
      </c>
      <c r="G44" s="16"/>
      <c r="H44" s="154">
        <f>1-H42</f>
        <v>0.31279999999999997</v>
      </c>
      <c r="I44" s="155"/>
      <c r="J44" s="16"/>
      <c r="K44" s="16"/>
      <c r="L44" s="16"/>
      <c r="M44" s="19"/>
      <c r="N44" s="17"/>
      <c r="O44" s="17"/>
      <c r="P44" s="17"/>
      <c r="Q44" s="17"/>
      <c r="R44" s="17"/>
      <c r="S44" s="17"/>
      <c r="T44" s="17"/>
      <c r="U44" s="17"/>
      <c r="V44" s="19"/>
      <c r="W44" s="17"/>
    </row>
    <row r="45" spans="1:23">
      <c r="B45" s="33"/>
      <c r="C45" s="34"/>
      <c r="D45" s="34"/>
      <c r="E45" s="63"/>
      <c r="F45" s="19"/>
      <c r="G45" s="19"/>
      <c r="H45" s="19"/>
      <c r="I45" s="19"/>
      <c r="J45" s="19"/>
      <c r="K45" s="19"/>
      <c r="L45" s="19"/>
      <c r="M45" s="19"/>
      <c r="N45" s="17"/>
      <c r="O45" s="17"/>
      <c r="P45" s="17"/>
      <c r="Q45" s="17"/>
      <c r="R45" s="17"/>
      <c r="S45" s="17"/>
      <c r="T45" s="17"/>
      <c r="U45" s="17"/>
      <c r="V45" s="19"/>
      <c r="W45" s="17"/>
    </row>
    <row r="46" spans="1:23">
      <c r="B46" s="33"/>
      <c r="C46" s="34"/>
      <c r="D46" s="34"/>
      <c r="E46" s="19"/>
      <c r="F46" s="19"/>
      <c r="G46" s="19"/>
      <c r="H46" s="19"/>
      <c r="I46" s="19"/>
      <c r="J46" s="19"/>
      <c r="K46" s="19"/>
      <c r="L46" s="19"/>
      <c r="M46" s="19"/>
      <c r="N46" s="17"/>
      <c r="O46" s="17"/>
      <c r="P46" s="17"/>
      <c r="Q46" s="17"/>
      <c r="R46" s="17"/>
      <c r="S46" s="17"/>
      <c r="T46" s="17"/>
      <c r="U46" s="17"/>
      <c r="V46" s="19"/>
      <c r="W46" s="17"/>
    </row>
    <row r="47" spans="1:23" ht="22.9" customHeight="1">
      <c r="B47" s="64" t="s">
        <v>42</v>
      </c>
      <c r="C47" s="34"/>
      <c r="D47" s="34"/>
      <c r="E47" s="19"/>
      <c r="F47" s="19"/>
      <c r="G47" s="19"/>
      <c r="H47" s="19"/>
      <c r="I47" s="19"/>
      <c r="J47" s="19"/>
      <c r="K47" s="19"/>
      <c r="L47" s="19"/>
      <c r="M47" s="19"/>
      <c r="N47" s="17"/>
      <c r="O47" s="17"/>
      <c r="P47" s="17"/>
      <c r="Q47" s="17"/>
      <c r="R47" s="17"/>
      <c r="S47" s="17"/>
      <c r="T47" s="17"/>
      <c r="U47" s="17"/>
      <c r="V47" s="19"/>
      <c r="W47" s="17"/>
    </row>
    <row r="48" spans="1:23" s="70" customFormat="1" ht="42" customHeight="1">
      <c r="A48" s="65"/>
      <c r="B48" s="174" t="s">
        <v>43</v>
      </c>
      <c r="C48" s="175"/>
      <c r="D48" s="66"/>
      <c r="E48" s="177" t="s">
        <v>44</v>
      </c>
      <c r="F48" s="177" t="s">
        <v>45</v>
      </c>
      <c r="G48" s="67"/>
      <c r="H48" s="160" t="s">
        <v>46</v>
      </c>
      <c r="I48" s="160" t="s">
        <v>47</v>
      </c>
      <c r="J48" s="160"/>
      <c r="K48" s="173"/>
      <c r="L48" s="67"/>
      <c r="M48" s="172" t="s">
        <v>48</v>
      </c>
      <c r="N48" s="68"/>
      <c r="O48" s="172" t="s">
        <v>49</v>
      </c>
      <c r="P48" s="69"/>
      <c r="Q48" s="190" t="s">
        <v>50</v>
      </c>
      <c r="R48" s="191"/>
      <c r="S48" s="191"/>
      <c r="T48" s="192"/>
      <c r="U48" s="69"/>
      <c r="V48" s="172" t="s">
        <v>51</v>
      </c>
      <c r="W48" s="68"/>
    </row>
    <row r="49" spans="1:30" s="70" customFormat="1" ht="45" customHeight="1">
      <c r="A49" s="65"/>
      <c r="B49" s="176"/>
      <c r="C49" s="175"/>
      <c r="D49" s="66"/>
      <c r="E49" s="178"/>
      <c r="F49" s="178"/>
      <c r="G49" s="67"/>
      <c r="H49" s="161"/>
      <c r="I49" s="71" t="s">
        <v>4</v>
      </c>
      <c r="J49" s="71" t="s">
        <v>5</v>
      </c>
      <c r="K49" s="71" t="s">
        <v>52</v>
      </c>
      <c r="L49" s="67"/>
      <c r="M49" s="172"/>
      <c r="N49" s="68"/>
      <c r="O49" s="172"/>
      <c r="P49" s="69"/>
      <c r="Q49" s="72" t="s">
        <v>21</v>
      </c>
      <c r="R49" s="72" t="s">
        <v>24</v>
      </c>
      <c r="S49" s="72" t="s">
        <v>30</v>
      </c>
      <c r="T49" s="72" t="s">
        <v>53</v>
      </c>
      <c r="U49" s="69"/>
      <c r="V49" s="172"/>
      <c r="W49" s="68"/>
    </row>
    <row r="50" spans="1:30" s="70" customFormat="1" ht="21.4" customHeight="1">
      <c r="A50" s="65"/>
      <c r="B50" s="73" t="s">
        <v>54</v>
      </c>
      <c r="C50" s="74"/>
      <c r="D50" s="34"/>
      <c r="E50" s="1"/>
      <c r="F50" s="1" t="s">
        <v>5</v>
      </c>
      <c r="G50" s="19"/>
      <c r="H50" s="75">
        <v>4.25</v>
      </c>
      <c r="I50" s="76">
        <v>0.33529411764705885</v>
      </c>
      <c r="J50" s="76">
        <v>1</v>
      </c>
      <c r="K50" s="76">
        <v>7.8235294117647056</v>
      </c>
      <c r="L50" s="19"/>
      <c r="M50" s="77">
        <f>IF(F50=$I$49,$H50*I50,IF(F50=$J$49,H50*J50,IF(AND(F50=$K$49,H50=0),H50+K50,IF($F50=$K$49,H50*K50,0))))</f>
        <v>4.25</v>
      </c>
      <c r="N50" s="34"/>
      <c r="O50" s="78" t="str">
        <f>IFERROR(V50*$F$44,"")</f>
        <v/>
      </c>
      <c r="P50" s="47"/>
      <c r="Q50" s="79" t="str">
        <f>IFERROR(V50*$F$23,"")</f>
        <v/>
      </c>
      <c r="R50" s="80" t="str">
        <f>IFERROR(V50*$F$26,"")</f>
        <v/>
      </c>
      <c r="S50" s="80" t="str">
        <f>IFERROR(V50*$F$32,"")</f>
        <v/>
      </c>
      <c r="T50" s="80" t="str">
        <f>IFERROR(V50*$F$35,"")</f>
        <v/>
      </c>
      <c r="U50" s="47"/>
      <c r="V50" s="81" t="str">
        <f>IFERROR((($E50*M50)/60)/($E$18*$F$44),"")</f>
        <v/>
      </c>
      <c r="W50" s="34"/>
      <c r="Y50" s="82"/>
      <c r="Z50" s="82"/>
      <c r="AA50" s="83"/>
      <c r="AD50" s="84"/>
    </row>
    <row r="51" spans="1:30" s="70" customFormat="1" ht="21.4" customHeight="1">
      <c r="A51" s="65"/>
      <c r="B51" s="85" t="s">
        <v>55</v>
      </c>
      <c r="C51" s="86"/>
      <c r="D51" s="34"/>
      <c r="E51" s="2"/>
      <c r="F51" s="3" t="s">
        <v>5</v>
      </c>
      <c r="G51" s="19"/>
      <c r="H51" s="75">
        <v>7.1</v>
      </c>
      <c r="I51" s="76">
        <v>0.23758865248226951</v>
      </c>
      <c r="J51" s="76">
        <v>1</v>
      </c>
      <c r="K51" s="76">
        <v>2.8333333333333335</v>
      </c>
      <c r="L51" s="19"/>
      <c r="M51" s="87">
        <f t="shared" ref="M51:M64" si="1">IF(F51=$I$49,$H51*I51,IF(F51=$J$49,H51*J51,IF(AND(F51=$K$49,H51=0),H51+K51,IF($F51=$K$49,H51*K51,0))))</f>
        <v>7.1</v>
      </c>
      <c r="N51" s="34"/>
      <c r="O51" s="88" t="str">
        <f t="shared" ref="O51:O64" si="2">IFERROR(V51*$F$44,"")</f>
        <v/>
      </c>
      <c r="P51" s="47"/>
      <c r="Q51" s="89" t="str">
        <f t="shared" ref="Q51:Q64" si="3">IFERROR(V51*$F$23,"")</f>
        <v/>
      </c>
      <c r="R51" s="90" t="str">
        <f t="shared" ref="R51:R64" si="4">IFERROR(V51*$F$26,"")</f>
        <v/>
      </c>
      <c r="S51" s="90" t="str">
        <f t="shared" ref="S51:S64" si="5">IFERROR(V51*$F$32,"")</f>
        <v/>
      </c>
      <c r="T51" s="90" t="str">
        <f t="shared" ref="T51:T64" si="6">IFERROR(V51*$F$35,"")</f>
        <v/>
      </c>
      <c r="U51" s="47"/>
      <c r="V51" s="91" t="str">
        <f>IFERROR((($E51*M51)/60)/($E$18*$F$44),"")</f>
        <v/>
      </c>
      <c r="W51" s="34"/>
      <c r="Y51" s="82"/>
      <c r="Z51" s="82"/>
      <c r="AA51" s="83"/>
    </row>
    <row r="52" spans="1:30" s="70" customFormat="1" ht="21.4" customHeight="1">
      <c r="A52" s="65"/>
      <c r="B52" s="73" t="s">
        <v>56</v>
      </c>
      <c r="C52" s="74"/>
      <c r="D52" s="34"/>
      <c r="E52" s="1"/>
      <c r="F52" s="1" t="s">
        <v>5</v>
      </c>
      <c r="G52" s="19"/>
      <c r="H52" s="75">
        <v>45.25</v>
      </c>
      <c r="I52" s="76">
        <v>0.5524861878453039</v>
      </c>
      <c r="J52" s="76">
        <v>1</v>
      </c>
      <c r="K52" s="76">
        <v>1.8342541436464088</v>
      </c>
      <c r="L52" s="19"/>
      <c r="M52" s="87">
        <f t="shared" si="1"/>
        <v>45.25</v>
      </c>
      <c r="N52" s="34"/>
      <c r="O52" s="88" t="str">
        <f t="shared" si="2"/>
        <v/>
      </c>
      <c r="P52" s="47"/>
      <c r="Q52" s="89" t="str">
        <f t="shared" si="3"/>
        <v/>
      </c>
      <c r="R52" s="90" t="str">
        <f t="shared" si="4"/>
        <v/>
      </c>
      <c r="S52" s="90" t="str">
        <f t="shared" si="5"/>
        <v/>
      </c>
      <c r="T52" s="90" t="str">
        <f t="shared" si="6"/>
        <v/>
      </c>
      <c r="U52" s="47"/>
      <c r="V52" s="91" t="str">
        <f t="shared" ref="V52:V64" si="7">IFERROR((($E52*M52)/60)/($E$18*$F$44),"")</f>
        <v/>
      </c>
      <c r="W52" s="34"/>
      <c r="Y52" s="82"/>
      <c r="Z52" s="82"/>
      <c r="AA52" s="83"/>
      <c r="AC52" s="82"/>
    </row>
    <row r="53" spans="1:30" s="70" customFormat="1" ht="21.4" customHeight="1">
      <c r="A53" s="65"/>
      <c r="B53" s="85" t="s">
        <v>57</v>
      </c>
      <c r="C53" s="86"/>
      <c r="D53" s="34"/>
      <c r="E53" s="2"/>
      <c r="F53" s="3" t="s">
        <v>5</v>
      </c>
      <c r="G53" s="19"/>
      <c r="H53" s="75">
        <v>20.5</v>
      </c>
      <c r="I53" s="76">
        <v>0.57012195121951215</v>
      </c>
      <c r="J53" s="76">
        <v>1</v>
      </c>
      <c r="K53" s="76">
        <v>1.9024390243902438</v>
      </c>
      <c r="L53" s="19"/>
      <c r="M53" s="87">
        <f t="shared" si="1"/>
        <v>20.5</v>
      </c>
      <c r="N53" s="34"/>
      <c r="O53" s="88" t="str">
        <f t="shared" si="2"/>
        <v/>
      </c>
      <c r="P53" s="47"/>
      <c r="Q53" s="89" t="str">
        <f t="shared" si="3"/>
        <v/>
      </c>
      <c r="R53" s="90" t="str">
        <f t="shared" si="4"/>
        <v/>
      </c>
      <c r="S53" s="90" t="str">
        <f t="shared" si="5"/>
        <v/>
      </c>
      <c r="T53" s="90" t="str">
        <f t="shared" si="6"/>
        <v/>
      </c>
      <c r="U53" s="47"/>
      <c r="V53" s="91" t="str">
        <f t="shared" si="7"/>
        <v/>
      </c>
      <c r="W53" s="34"/>
      <c r="Y53" s="82"/>
      <c r="Z53" s="82"/>
      <c r="AA53" s="83"/>
    </row>
    <row r="54" spans="1:30" s="70" customFormat="1" ht="21.4" customHeight="1">
      <c r="A54" s="65"/>
      <c r="B54" s="73" t="s">
        <v>58</v>
      </c>
      <c r="C54" s="74"/>
      <c r="D54" s="34"/>
      <c r="E54" s="1"/>
      <c r="F54" s="1" t="s">
        <v>5</v>
      </c>
      <c r="G54" s="19"/>
      <c r="H54" s="75">
        <v>27.6</v>
      </c>
      <c r="I54" s="76">
        <v>0.62318840579710144</v>
      </c>
      <c r="J54" s="76">
        <v>1</v>
      </c>
      <c r="K54" s="76">
        <v>1.888586956521739</v>
      </c>
      <c r="L54" s="19"/>
      <c r="M54" s="87">
        <f t="shared" si="1"/>
        <v>27.6</v>
      </c>
      <c r="N54" s="34"/>
      <c r="O54" s="88" t="str">
        <f t="shared" si="2"/>
        <v/>
      </c>
      <c r="P54" s="47"/>
      <c r="Q54" s="89" t="str">
        <f t="shared" si="3"/>
        <v/>
      </c>
      <c r="R54" s="90" t="str">
        <f t="shared" si="4"/>
        <v/>
      </c>
      <c r="S54" s="90" t="str">
        <f t="shared" si="5"/>
        <v/>
      </c>
      <c r="T54" s="90" t="str">
        <f t="shared" si="6"/>
        <v/>
      </c>
      <c r="U54" s="47"/>
      <c r="V54" s="91" t="str">
        <f t="shared" si="7"/>
        <v/>
      </c>
      <c r="W54" s="34"/>
      <c r="Y54" s="82"/>
      <c r="Z54" s="82"/>
      <c r="AA54" s="83"/>
    </row>
    <row r="55" spans="1:30" s="70" customFormat="1" ht="21.4" customHeight="1">
      <c r="A55" s="65"/>
      <c r="B55" s="85" t="s">
        <v>59</v>
      </c>
      <c r="C55" s="86"/>
      <c r="D55" s="34"/>
      <c r="E55" s="2"/>
      <c r="F55" s="3" t="s">
        <v>5</v>
      </c>
      <c r="G55" s="19"/>
      <c r="H55" s="75">
        <v>102.25</v>
      </c>
      <c r="I55" s="76">
        <v>0.84352078239608796</v>
      </c>
      <c r="J55" s="76">
        <v>1</v>
      </c>
      <c r="K55" s="76">
        <v>1.5256723716381417</v>
      </c>
      <c r="L55" s="19"/>
      <c r="M55" s="87">
        <f t="shared" si="1"/>
        <v>102.25</v>
      </c>
      <c r="N55" s="34"/>
      <c r="O55" s="88" t="str">
        <f t="shared" si="2"/>
        <v/>
      </c>
      <c r="P55" s="47"/>
      <c r="Q55" s="89" t="str">
        <f t="shared" si="3"/>
        <v/>
      </c>
      <c r="R55" s="90" t="str">
        <f t="shared" si="4"/>
        <v/>
      </c>
      <c r="S55" s="90" t="str">
        <f t="shared" si="5"/>
        <v/>
      </c>
      <c r="T55" s="90" t="str">
        <f t="shared" si="6"/>
        <v/>
      </c>
      <c r="U55" s="47"/>
      <c r="V55" s="91" t="str">
        <f t="shared" si="7"/>
        <v/>
      </c>
      <c r="W55" s="34"/>
      <c r="Y55" s="82"/>
      <c r="Z55" s="82"/>
      <c r="AA55" s="83"/>
    </row>
    <row r="56" spans="1:30" s="70" customFormat="1" ht="21.4" customHeight="1">
      <c r="A56" s="65"/>
      <c r="B56" s="73" t="s">
        <v>60</v>
      </c>
      <c r="C56" s="74"/>
      <c r="D56" s="34"/>
      <c r="E56" s="1"/>
      <c r="F56" s="1" t="s">
        <v>5</v>
      </c>
      <c r="G56" s="19"/>
      <c r="H56" s="75">
        <v>156</v>
      </c>
      <c r="I56" s="76">
        <v>0.65641025641025641</v>
      </c>
      <c r="J56" s="76">
        <v>1</v>
      </c>
      <c r="K56" s="76">
        <v>1.2980769230769231</v>
      </c>
      <c r="L56" s="19"/>
      <c r="M56" s="87">
        <f t="shared" si="1"/>
        <v>156</v>
      </c>
      <c r="N56" s="34"/>
      <c r="O56" s="88" t="str">
        <f t="shared" si="2"/>
        <v/>
      </c>
      <c r="P56" s="47"/>
      <c r="Q56" s="89" t="str">
        <f t="shared" si="3"/>
        <v/>
      </c>
      <c r="R56" s="90" t="str">
        <f t="shared" si="4"/>
        <v/>
      </c>
      <c r="S56" s="90" t="str">
        <f t="shared" si="5"/>
        <v/>
      </c>
      <c r="T56" s="90" t="str">
        <f t="shared" si="6"/>
        <v/>
      </c>
      <c r="U56" s="47"/>
      <c r="V56" s="91" t="str">
        <f t="shared" si="7"/>
        <v/>
      </c>
      <c r="W56" s="34"/>
      <c r="Y56" s="82"/>
      <c r="Z56" s="82"/>
      <c r="AA56" s="83"/>
    </row>
    <row r="57" spans="1:30" s="70" customFormat="1" ht="21.4" customHeight="1">
      <c r="A57" s="65"/>
      <c r="B57" s="85" t="s">
        <v>61</v>
      </c>
      <c r="C57" s="86"/>
      <c r="D57" s="34"/>
      <c r="E57" s="2"/>
      <c r="F57" s="3" t="s">
        <v>5</v>
      </c>
      <c r="G57" s="19"/>
      <c r="H57" s="75">
        <v>129</v>
      </c>
      <c r="I57" s="76">
        <v>0.81976744186046513</v>
      </c>
      <c r="J57" s="76">
        <v>1</v>
      </c>
      <c r="K57" s="76">
        <v>1.5802325581395349</v>
      </c>
      <c r="L57" s="19"/>
      <c r="M57" s="87">
        <f t="shared" si="1"/>
        <v>129</v>
      </c>
      <c r="N57" s="34"/>
      <c r="O57" s="88" t="str">
        <f t="shared" si="2"/>
        <v/>
      </c>
      <c r="P57" s="47"/>
      <c r="Q57" s="89" t="str">
        <f t="shared" si="3"/>
        <v/>
      </c>
      <c r="R57" s="90" t="str">
        <f t="shared" si="4"/>
        <v/>
      </c>
      <c r="S57" s="90" t="str">
        <f t="shared" si="5"/>
        <v/>
      </c>
      <c r="T57" s="90" t="str">
        <f t="shared" si="6"/>
        <v/>
      </c>
      <c r="U57" s="47"/>
      <c r="V57" s="91" t="str">
        <f t="shared" si="7"/>
        <v/>
      </c>
      <c r="W57" s="34"/>
      <c r="Y57" s="82"/>
      <c r="Z57" s="82"/>
      <c r="AA57" s="83"/>
    </row>
    <row r="58" spans="1:30" s="70" customFormat="1" ht="21.4" customHeight="1">
      <c r="A58" s="65"/>
      <c r="B58" s="73" t="s">
        <v>62</v>
      </c>
      <c r="C58" s="74"/>
      <c r="D58" s="34"/>
      <c r="E58" s="1"/>
      <c r="F58" s="1" t="s">
        <v>5</v>
      </c>
      <c r="G58" s="19"/>
      <c r="H58" s="75">
        <v>110</v>
      </c>
      <c r="I58" s="76">
        <v>0.40909090909090912</v>
      </c>
      <c r="J58" s="76">
        <v>1</v>
      </c>
      <c r="K58" s="76">
        <v>1.9227272727272726</v>
      </c>
      <c r="L58" s="19"/>
      <c r="M58" s="87">
        <f t="shared" si="1"/>
        <v>110</v>
      </c>
      <c r="N58" s="34"/>
      <c r="O58" s="88" t="str">
        <f t="shared" si="2"/>
        <v/>
      </c>
      <c r="P58" s="47"/>
      <c r="Q58" s="89" t="str">
        <f t="shared" si="3"/>
        <v/>
      </c>
      <c r="R58" s="90" t="str">
        <f t="shared" si="4"/>
        <v/>
      </c>
      <c r="S58" s="90" t="str">
        <f t="shared" si="5"/>
        <v/>
      </c>
      <c r="T58" s="90" t="str">
        <f t="shared" si="6"/>
        <v/>
      </c>
      <c r="U58" s="47"/>
      <c r="V58" s="91" t="str">
        <f t="shared" si="7"/>
        <v/>
      </c>
      <c r="W58" s="34"/>
      <c r="Y58" s="82"/>
      <c r="Z58" s="82"/>
      <c r="AA58" s="83"/>
    </row>
    <row r="59" spans="1:30" s="70" customFormat="1" ht="21.4" customHeight="1">
      <c r="A59" s="65"/>
      <c r="B59" s="92" t="s">
        <v>63</v>
      </c>
      <c r="C59" s="86"/>
      <c r="D59" s="34"/>
      <c r="E59" s="2"/>
      <c r="F59" s="2" t="s">
        <v>5</v>
      </c>
      <c r="G59" s="19"/>
      <c r="H59" s="93">
        <v>71.126497005988028</v>
      </c>
      <c r="I59" s="94">
        <f>I52</f>
        <v>0.5524861878453039</v>
      </c>
      <c r="J59" s="94">
        <f>J52</f>
        <v>1</v>
      </c>
      <c r="K59" s="94">
        <f>K52</f>
        <v>1.8342541436464088</v>
      </c>
      <c r="L59" s="19"/>
      <c r="M59" s="87">
        <f t="shared" si="1"/>
        <v>71.126497005988028</v>
      </c>
      <c r="N59" s="34"/>
      <c r="O59" s="88" t="str">
        <f t="shared" si="2"/>
        <v/>
      </c>
      <c r="P59" s="47"/>
      <c r="Q59" s="89" t="str">
        <f t="shared" si="3"/>
        <v/>
      </c>
      <c r="R59" s="90" t="str">
        <f t="shared" si="4"/>
        <v/>
      </c>
      <c r="S59" s="90" t="str">
        <f t="shared" si="5"/>
        <v/>
      </c>
      <c r="T59" s="90" t="str">
        <f t="shared" si="6"/>
        <v/>
      </c>
      <c r="U59" s="47"/>
      <c r="V59" s="91" t="str">
        <f t="shared" si="7"/>
        <v/>
      </c>
      <c r="W59" s="34"/>
      <c r="Y59" s="82"/>
      <c r="Z59" s="82"/>
      <c r="AA59" s="83"/>
    </row>
    <row r="60" spans="1:30" s="70" customFormat="1" ht="21.4" customHeight="1">
      <c r="A60" s="65"/>
      <c r="B60" s="95" t="s">
        <v>64</v>
      </c>
      <c r="C60" s="74"/>
      <c r="D60" s="34"/>
      <c r="E60" s="1"/>
      <c r="F60" s="1" t="s">
        <v>5</v>
      </c>
      <c r="G60" s="19"/>
      <c r="H60" s="93">
        <v>870</v>
      </c>
      <c r="I60" s="94">
        <f>I52</f>
        <v>0.5524861878453039</v>
      </c>
      <c r="J60" s="94">
        <f>J52</f>
        <v>1</v>
      </c>
      <c r="K60" s="94">
        <f>K52</f>
        <v>1.8342541436464088</v>
      </c>
      <c r="L60" s="19"/>
      <c r="M60" s="87">
        <f t="shared" si="1"/>
        <v>870</v>
      </c>
      <c r="N60" s="34"/>
      <c r="O60" s="88" t="str">
        <f t="shared" si="2"/>
        <v/>
      </c>
      <c r="P60" s="47"/>
      <c r="Q60" s="89" t="str">
        <f t="shared" si="3"/>
        <v/>
      </c>
      <c r="R60" s="90" t="str">
        <f t="shared" si="4"/>
        <v/>
      </c>
      <c r="S60" s="90" t="str">
        <f t="shared" si="5"/>
        <v/>
      </c>
      <c r="T60" s="90" t="str">
        <f t="shared" si="6"/>
        <v/>
      </c>
      <c r="U60" s="47"/>
      <c r="V60" s="91" t="str">
        <f t="shared" si="7"/>
        <v/>
      </c>
      <c r="W60" s="34"/>
      <c r="Y60" s="82"/>
      <c r="Z60" s="82"/>
      <c r="AA60" s="83"/>
    </row>
    <row r="61" spans="1:30" s="70" customFormat="1" ht="21.4" customHeight="1">
      <c r="A61" s="65"/>
      <c r="B61" s="92" t="s">
        <v>65</v>
      </c>
      <c r="C61" s="86"/>
      <c r="D61" s="34"/>
      <c r="E61" s="2"/>
      <c r="F61" s="2" t="s">
        <v>5</v>
      </c>
      <c r="G61" s="19"/>
      <c r="H61" s="93">
        <v>506.084031430187</v>
      </c>
      <c r="I61" s="76">
        <v>0.6333333333333333</v>
      </c>
      <c r="J61" s="76">
        <v>1</v>
      </c>
      <c r="K61" s="76">
        <v>1.3666666666666667</v>
      </c>
      <c r="L61" s="19"/>
      <c r="M61" s="87">
        <f t="shared" si="1"/>
        <v>506.084031430187</v>
      </c>
      <c r="N61" s="34"/>
      <c r="O61" s="88" t="str">
        <f t="shared" si="2"/>
        <v/>
      </c>
      <c r="P61" s="47"/>
      <c r="Q61" s="89" t="str">
        <f t="shared" si="3"/>
        <v/>
      </c>
      <c r="R61" s="90" t="str">
        <f t="shared" si="4"/>
        <v/>
      </c>
      <c r="S61" s="90" t="str">
        <f t="shared" si="5"/>
        <v/>
      </c>
      <c r="T61" s="90" t="str">
        <f t="shared" si="6"/>
        <v/>
      </c>
      <c r="U61" s="47"/>
      <c r="V61" s="91" t="str">
        <f t="shared" si="7"/>
        <v/>
      </c>
      <c r="W61" s="34"/>
      <c r="Y61" s="82"/>
      <c r="Z61" s="82"/>
      <c r="AA61" s="83"/>
    </row>
    <row r="62" spans="1:30" ht="21.4" customHeight="1">
      <c r="B62" s="73" t="s">
        <v>66</v>
      </c>
      <c r="C62" s="74"/>
      <c r="D62" s="34"/>
      <c r="E62" s="1"/>
      <c r="F62" s="1" t="s">
        <v>5</v>
      </c>
      <c r="G62" s="19"/>
      <c r="H62" s="75">
        <v>523</v>
      </c>
      <c r="I62" s="76">
        <v>0.57361376673040154</v>
      </c>
      <c r="J62" s="76">
        <v>1</v>
      </c>
      <c r="K62" s="76">
        <v>1.841300191204589</v>
      </c>
      <c r="L62" s="19"/>
      <c r="M62" s="87">
        <f t="shared" si="1"/>
        <v>523</v>
      </c>
      <c r="N62" s="34"/>
      <c r="O62" s="88" t="str">
        <f t="shared" si="2"/>
        <v/>
      </c>
      <c r="P62" s="47"/>
      <c r="Q62" s="89" t="str">
        <f t="shared" si="3"/>
        <v/>
      </c>
      <c r="R62" s="90" t="str">
        <f t="shared" si="4"/>
        <v/>
      </c>
      <c r="S62" s="90" t="str">
        <f t="shared" si="5"/>
        <v/>
      </c>
      <c r="T62" s="90" t="str">
        <f t="shared" si="6"/>
        <v/>
      </c>
      <c r="U62" s="47"/>
      <c r="V62" s="91" t="str">
        <f t="shared" si="7"/>
        <v/>
      </c>
      <c r="W62" s="34"/>
      <c r="Y62" s="96"/>
      <c r="Z62" s="82"/>
      <c r="AA62" s="83"/>
    </row>
    <row r="63" spans="1:30" s="98" customFormat="1" ht="21.4" customHeight="1">
      <c r="A63" s="97"/>
      <c r="B63" s="85" t="s">
        <v>67</v>
      </c>
      <c r="C63" s="86"/>
      <c r="D63" s="34"/>
      <c r="E63" s="2"/>
      <c r="F63" s="2" t="s">
        <v>5</v>
      </c>
      <c r="G63" s="19"/>
      <c r="H63" s="93">
        <v>365.48830409356731</v>
      </c>
      <c r="I63" s="76">
        <v>0.52747252747252749</v>
      </c>
      <c r="J63" s="76">
        <v>1</v>
      </c>
      <c r="K63" s="76">
        <v>3.9285714285714284</v>
      </c>
      <c r="L63" s="19"/>
      <c r="M63" s="87">
        <f t="shared" si="1"/>
        <v>365.48830409356731</v>
      </c>
      <c r="N63" s="34"/>
      <c r="O63" s="88" t="str">
        <f t="shared" si="2"/>
        <v/>
      </c>
      <c r="P63" s="47"/>
      <c r="Q63" s="89" t="str">
        <f t="shared" si="3"/>
        <v/>
      </c>
      <c r="R63" s="90" t="str">
        <f t="shared" si="4"/>
        <v/>
      </c>
      <c r="S63" s="90" t="str">
        <f t="shared" si="5"/>
        <v/>
      </c>
      <c r="T63" s="90" t="str">
        <f t="shared" si="6"/>
        <v/>
      </c>
      <c r="U63" s="47"/>
      <c r="V63" s="91" t="str">
        <f t="shared" si="7"/>
        <v/>
      </c>
      <c r="W63" s="34"/>
      <c r="Y63" s="96"/>
      <c r="Z63" s="82"/>
      <c r="AA63" s="83"/>
    </row>
    <row r="64" spans="1:30" s="98" customFormat="1" ht="21.4" customHeight="1">
      <c r="A64" s="97"/>
      <c r="B64" s="73" t="s">
        <v>68</v>
      </c>
      <c r="C64" s="74"/>
      <c r="D64" s="34"/>
      <c r="E64" s="1"/>
      <c r="F64" s="1" t="s">
        <v>5</v>
      </c>
      <c r="G64" s="19"/>
      <c r="H64" s="93">
        <f>H80</f>
        <v>140</v>
      </c>
      <c r="I64" s="76">
        <f>I80</f>
        <v>0.53928571428571426</v>
      </c>
      <c r="J64" s="76">
        <f>J80</f>
        <v>1</v>
      </c>
      <c r="K64" s="76">
        <f>K80</f>
        <v>2.5714285714285716</v>
      </c>
      <c r="L64" s="19"/>
      <c r="M64" s="99">
        <f t="shared" si="1"/>
        <v>140</v>
      </c>
      <c r="N64" s="34"/>
      <c r="O64" s="100" t="str">
        <f t="shared" si="2"/>
        <v/>
      </c>
      <c r="P64" s="47"/>
      <c r="Q64" s="101" t="str">
        <f t="shared" si="3"/>
        <v/>
      </c>
      <c r="R64" s="102" t="str">
        <f t="shared" si="4"/>
        <v/>
      </c>
      <c r="S64" s="102" t="str">
        <f t="shared" si="5"/>
        <v/>
      </c>
      <c r="T64" s="102" t="str">
        <f t="shared" si="6"/>
        <v/>
      </c>
      <c r="U64" s="47"/>
      <c r="V64" s="91" t="str">
        <f t="shared" si="7"/>
        <v/>
      </c>
      <c r="W64" s="34"/>
      <c r="Y64" s="96"/>
      <c r="Z64" s="82"/>
      <c r="AA64" s="83"/>
    </row>
    <row r="65" spans="1:30" s="70" customFormat="1" ht="4.9000000000000004" customHeight="1">
      <c r="A65" s="65"/>
      <c r="B65" s="103"/>
      <c r="C65" s="34"/>
      <c r="D65" s="34"/>
      <c r="E65" s="19"/>
      <c r="F65" s="19"/>
      <c r="G65" s="19"/>
      <c r="H65" s="19"/>
      <c r="I65" s="19"/>
      <c r="J65" s="19"/>
      <c r="K65" s="19"/>
      <c r="L65" s="19"/>
      <c r="M65" s="19"/>
      <c r="N65" s="34"/>
      <c r="O65" s="19"/>
      <c r="P65" s="19"/>
      <c r="Q65" s="19"/>
      <c r="R65" s="19"/>
      <c r="S65" s="19"/>
      <c r="T65" s="19"/>
      <c r="U65" s="19"/>
      <c r="V65" s="19"/>
      <c r="W65" s="34"/>
      <c r="Y65" s="82"/>
      <c r="Z65" s="104"/>
      <c r="AA65" s="104"/>
      <c r="AB65" s="104"/>
      <c r="AC65" s="104"/>
      <c r="AD65" s="104"/>
    </row>
    <row r="66" spans="1:30" s="70" customFormat="1" ht="28.5" customHeight="1">
      <c r="A66" s="65"/>
      <c r="B66" s="174" t="s">
        <v>69</v>
      </c>
      <c r="C66" s="175"/>
      <c r="D66" s="105"/>
      <c r="E66" s="177" t="s">
        <v>44</v>
      </c>
      <c r="F66" s="177" t="s">
        <v>45</v>
      </c>
      <c r="G66" s="67"/>
      <c r="H66" s="160" t="s">
        <v>70</v>
      </c>
      <c r="I66" s="160" t="s">
        <v>47</v>
      </c>
      <c r="J66" s="160"/>
      <c r="K66" s="173"/>
      <c r="L66" s="67"/>
      <c r="M66" s="172" t="s">
        <v>71</v>
      </c>
      <c r="N66" s="68"/>
      <c r="O66" s="172" t="s">
        <v>49</v>
      </c>
      <c r="P66" s="69"/>
      <c r="Q66" s="190" t="s">
        <v>50</v>
      </c>
      <c r="R66" s="191"/>
      <c r="S66" s="191"/>
      <c r="T66" s="192"/>
      <c r="U66" s="69"/>
      <c r="V66" s="172" t="s">
        <v>51</v>
      </c>
      <c r="W66" s="68"/>
      <c r="Y66" s="82"/>
    </row>
    <row r="67" spans="1:30" s="70" customFormat="1" ht="45" customHeight="1">
      <c r="A67" s="65"/>
      <c r="B67" s="176"/>
      <c r="C67" s="175"/>
      <c r="D67" s="66"/>
      <c r="E67" s="178"/>
      <c r="F67" s="178"/>
      <c r="G67" s="67"/>
      <c r="H67" s="161"/>
      <c r="I67" s="71" t="s">
        <v>4</v>
      </c>
      <c r="J67" s="71" t="s">
        <v>5</v>
      </c>
      <c r="K67" s="71" t="s">
        <v>52</v>
      </c>
      <c r="L67" s="67"/>
      <c r="M67" s="172"/>
      <c r="N67" s="68"/>
      <c r="O67" s="172"/>
      <c r="P67" s="69"/>
      <c r="Q67" s="72" t="s">
        <v>21</v>
      </c>
      <c r="R67" s="72" t="s">
        <v>24</v>
      </c>
      <c r="S67" s="72" t="s">
        <v>30</v>
      </c>
      <c r="T67" s="72" t="s">
        <v>53</v>
      </c>
      <c r="U67" s="69"/>
      <c r="V67" s="172"/>
      <c r="W67" s="68"/>
      <c r="Y67" s="82"/>
    </row>
    <row r="68" spans="1:30" ht="21.4" customHeight="1" outlineLevel="1">
      <c r="B68" s="73" t="s">
        <v>72</v>
      </c>
      <c r="C68" s="74"/>
      <c r="D68" s="34"/>
      <c r="E68" s="1"/>
      <c r="F68" s="1" t="s">
        <v>5</v>
      </c>
      <c r="G68" s="19"/>
      <c r="H68" s="75">
        <v>10</v>
      </c>
      <c r="I68" s="76">
        <v>0.48749999999999999</v>
      </c>
      <c r="J68" s="76">
        <v>1</v>
      </c>
      <c r="K68" s="76">
        <v>3.125</v>
      </c>
      <c r="L68" s="19"/>
      <c r="M68" s="77">
        <f t="shared" ref="M68:M76" si="8">IF(F68=$I$49,$H68*I68,IF(F68=$J$49,H68*J68,IF(AND(F68=$K$49,H68=0),H68+K68,IF($F68=$K$49,H68*K68,0))))</f>
        <v>10</v>
      </c>
      <c r="N68" s="34"/>
      <c r="O68" s="78" t="str">
        <f t="shared" ref="O68" si="9">IFERROR(V68*$F$44,"")</f>
        <v/>
      </c>
      <c r="P68" s="47"/>
      <c r="Q68" s="79" t="str">
        <f t="shared" ref="Q68" si="10">IFERROR(V68*$F$23,"")</f>
        <v/>
      </c>
      <c r="R68" s="80" t="str">
        <f t="shared" ref="R68" si="11">IFERROR(V68*$F$26,"")</f>
        <v/>
      </c>
      <c r="S68" s="80" t="str">
        <f t="shared" ref="S68" si="12">IFERROR(V68*$F$32,"")</f>
        <v/>
      </c>
      <c r="T68" s="80" t="str">
        <f t="shared" ref="T68" si="13">IFERROR(V68*$F$35,"")</f>
        <v/>
      </c>
      <c r="U68" s="47"/>
      <c r="V68" s="81" t="str">
        <f t="shared" ref="V68" si="14">IFERROR((($E68*M68)/60)/($E$18*$F$44),"")</f>
        <v/>
      </c>
      <c r="W68" s="34"/>
      <c r="Y68" s="82"/>
    </row>
    <row r="69" spans="1:30" ht="21.4" customHeight="1" outlineLevel="1">
      <c r="B69" s="85" t="s">
        <v>73</v>
      </c>
      <c r="C69" s="86" t="s">
        <v>74</v>
      </c>
      <c r="D69" s="34"/>
      <c r="E69" s="2"/>
      <c r="F69" s="3" t="s">
        <v>5</v>
      </c>
      <c r="G69" s="19"/>
      <c r="H69" s="75">
        <v>0</v>
      </c>
      <c r="I69" s="76">
        <v>1</v>
      </c>
      <c r="J69" s="76">
        <v>1</v>
      </c>
      <c r="K69" s="76">
        <v>1.8</v>
      </c>
      <c r="L69" s="19"/>
      <c r="M69" s="87">
        <f t="shared" si="8"/>
        <v>0</v>
      </c>
      <c r="N69" s="34"/>
      <c r="O69" s="88" t="str">
        <f t="shared" ref="O69:O76" si="15">IFERROR(V69*$F$44,"")</f>
        <v/>
      </c>
      <c r="P69" s="47"/>
      <c r="Q69" s="89" t="str">
        <f t="shared" ref="Q69:Q76" si="16">IFERROR(V69*$F$23,"")</f>
        <v/>
      </c>
      <c r="R69" s="90" t="str">
        <f t="shared" ref="R69:R76" si="17">IFERROR(V69*$F$26,"")</f>
        <v/>
      </c>
      <c r="S69" s="90" t="str">
        <f t="shared" ref="S69:S76" si="18">IFERROR(V69*$F$32,"")</f>
        <v/>
      </c>
      <c r="T69" s="90" t="str">
        <f t="shared" ref="T69:T76" si="19">IFERROR(V69*$F$35,"")</f>
        <v/>
      </c>
      <c r="U69" s="47"/>
      <c r="V69" s="91" t="str">
        <f t="shared" ref="V69:V76" si="20">IFERROR((($E69*M69)/60)/($E$18*$F$44),"")</f>
        <v/>
      </c>
      <c r="W69" s="34"/>
      <c r="Y69" s="96"/>
    </row>
    <row r="70" spans="1:30" ht="21.4" customHeight="1" outlineLevel="1">
      <c r="B70" s="73"/>
      <c r="C70" s="74" t="s">
        <v>75</v>
      </c>
      <c r="D70" s="34"/>
      <c r="E70" s="1"/>
      <c r="F70" s="1" t="s">
        <v>5</v>
      </c>
      <c r="G70" s="19"/>
      <c r="H70" s="75">
        <v>1.5</v>
      </c>
      <c r="I70" s="76">
        <v>0</v>
      </c>
      <c r="J70" s="76">
        <v>1</v>
      </c>
      <c r="K70" s="76">
        <v>1.3333333333333333</v>
      </c>
      <c r="L70" s="19"/>
      <c r="M70" s="87">
        <f t="shared" si="8"/>
        <v>1.5</v>
      </c>
      <c r="N70" s="34"/>
      <c r="O70" s="88" t="str">
        <f t="shared" si="15"/>
        <v/>
      </c>
      <c r="P70" s="47"/>
      <c r="Q70" s="89" t="str">
        <f t="shared" si="16"/>
        <v/>
      </c>
      <c r="R70" s="90" t="str">
        <f t="shared" si="17"/>
        <v/>
      </c>
      <c r="S70" s="90" t="str">
        <f t="shared" si="18"/>
        <v/>
      </c>
      <c r="T70" s="90" t="str">
        <f t="shared" si="19"/>
        <v/>
      </c>
      <c r="U70" s="47"/>
      <c r="V70" s="91" t="str">
        <f t="shared" si="20"/>
        <v/>
      </c>
      <c r="W70" s="34"/>
      <c r="Y70" s="96"/>
    </row>
    <row r="71" spans="1:30" ht="21.4" customHeight="1" outlineLevel="1">
      <c r="B71" s="85"/>
      <c r="C71" s="86" t="s">
        <v>76</v>
      </c>
      <c r="D71" s="34"/>
      <c r="E71" s="2"/>
      <c r="F71" s="3" t="s">
        <v>5</v>
      </c>
      <c r="G71" s="19"/>
      <c r="H71" s="75">
        <v>7.75</v>
      </c>
      <c r="I71" s="76">
        <v>4.8387096774193547E-2</v>
      </c>
      <c r="J71" s="76">
        <v>1</v>
      </c>
      <c r="K71" s="76">
        <v>3.225806451612903</v>
      </c>
      <c r="L71" s="19"/>
      <c r="M71" s="87">
        <f t="shared" si="8"/>
        <v>7.75</v>
      </c>
      <c r="N71" s="34"/>
      <c r="O71" s="88" t="str">
        <f t="shared" si="15"/>
        <v/>
      </c>
      <c r="P71" s="47"/>
      <c r="Q71" s="89" t="str">
        <f t="shared" si="16"/>
        <v/>
      </c>
      <c r="R71" s="90" t="str">
        <f t="shared" si="17"/>
        <v/>
      </c>
      <c r="S71" s="90" t="str">
        <f t="shared" si="18"/>
        <v/>
      </c>
      <c r="T71" s="90" t="str">
        <f t="shared" si="19"/>
        <v/>
      </c>
      <c r="U71" s="47"/>
      <c r="V71" s="91" t="str">
        <f t="shared" si="20"/>
        <v/>
      </c>
      <c r="W71" s="34"/>
      <c r="Y71" s="96"/>
    </row>
    <row r="72" spans="1:30" ht="21.4" customHeight="1" outlineLevel="1">
      <c r="B72" s="73" t="s">
        <v>77</v>
      </c>
      <c r="C72" s="74" t="s">
        <v>78</v>
      </c>
      <c r="D72" s="34"/>
      <c r="E72" s="1"/>
      <c r="F72" s="1" t="s">
        <v>5</v>
      </c>
      <c r="G72" s="19"/>
      <c r="H72" s="75">
        <v>1.5</v>
      </c>
      <c r="I72" s="76">
        <v>0.6</v>
      </c>
      <c r="J72" s="76">
        <v>1</v>
      </c>
      <c r="K72" s="76">
        <v>4</v>
      </c>
      <c r="L72" s="19"/>
      <c r="M72" s="87">
        <f t="shared" si="8"/>
        <v>1.5</v>
      </c>
      <c r="N72" s="34"/>
      <c r="O72" s="88" t="str">
        <f t="shared" si="15"/>
        <v/>
      </c>
      <c r="P72" s="47"/>
      <c r="Q72" s="89" t="str">
        <f t="shared" si="16"/>
        <v/>
      </c>
      <c r="R72" s="90" t="str">
        <f t="shared" si="17"/>
        <v/>
      </c>
      <c r="S72" s="90" t="str">
        <f t="shared" si="18"/>
        <v/>
      </c>
      <c r="T72" s="90" t="str">
        <f t="shared" si="19"/>
        <v/>
      </c>
      <c r="U72" s="47"/>
      <c r="V72" s="91" t="str">
        <f t="shared" si="20"/>
        <v/>
      </c>
      <c r="W72" s="34"/>
      <c r="Y72" s="96"/>
    </row>
    <row r="73" spans="1:30" ht="21.4" customHeight="1" outlineLevel="1">
      <c r="B73" s="85" t="s">
        <v>79</v>
      </c>
      <c r="C73" s="86" t="s">
        <v>80</v>
      </c>
      <c r="D73" s="34"/>
      <c r="E73" s="2"/>
      <c r="F73" s="3" t="s">
        <v>5</v>
      </c>
      <c r="G73" s="19"/>
      <c r="H73" s="75">
        <v>3</v>
      </c>
      <c r="I73" s="76">
        <v>0.27499999999999997</v>
      </c>
      <c r="J73" s="76">
        <v>1</v>
      </c>
      <c r="K73" s="76">
        <v>6.666666666666667</v>
      </c>
      <c r="L73" s="19"/>
      <c r="M73" s="87">
        <f t="shared" si="8"/>
        <v>3</v>
      </c>
      <c r="N73" s="34"/>
      <c r="O73" s="88" t="str">
        <f t="shared" si="15"/>
        <v/>
      </c>
      <c r="P73" s="47"/>
      <c r="Q73" s="89" t="str">
        <f t="shared" si="16"/>
        <v/>
      </c>
      <c r="R73" s="90" t="str">
        <f t="shared" si="17"/>
        <v/>
      </c>
      <c r="S73" s="90" t="str">
        <f t="shared" si="18"/>
        <v/>
      </c>
      <c r="T73" s="90" t="str">
        <f t="shared" si="19"/>
        <v/>
      </c>
      <c r="U73" s="47"/>
      <c r="V73" s="91" t="str">
        <f t="shared" si="20"/>
        <v/>
      </c>
      <c r="W73" s="34"/>
      <c r="Y73" s="96"/>
    </row>
    <row r="74" spans="1:30" ht="21.4" customHeight="1">
      <c r="B74" s="73" t="s">
        <v>81</v>
      </c>
      <c r="C74" s="74"/>
      <c r="D74" s="34"/>
      <c r="E74" s="1"/>
      <c r="F74" s="1" t="s">
        <v>5</v>
      </c>
      <c r="G74" s="19"/>
      <c r="H74" s="75">
        <v>5.5</v>
      </c>
      <c r="I74" s="76">
        <v>0.11136363636363637</v>
      </c>
      <c r="J74" s="76">
        <v>1</v>
      </c>
      <c r="K74" s="76">
        <v>2.7272727272727271</v>
      </c>
      <c r="L74" s="19"/>
      <c r="M74" s="87">
        <f t="shared" si="8"/>
        <v>5.5</v>
      </c>
      <c r="N74" s="34"/>
      <c r="O74" s="88" t="str">
        <f t="shared" si="15"/>
        <v/>
      </c>
      <c r="P74" s="47"/>
      <c r="Q74" s="89" t="str">
        <f t="shared" si="16"/>
        <v/>
      </c>
      <c r="R74" s="90" t="str">
        <f t="shared" si="17"/>
        <v/>
      </c>
      <c r="S74" s="90" t="str">
        <f t="shared" si="18"/>
        <v/>
      </c>
      <c r="T74" s="90" t="str">
        <f t="shared" si="19"/>
        <v/>
      </c>
      <c r="U74" s="47"/>
      <c r="V74" s="91" t="str">
        <f t="shared" si="20"/>
        <v/>
      </c>
      <c r="W74" s="34"/>
      <c r="Y74" s="96"/>
    </row>
    <row r="75" spans="1:30" ht="21.4" customHeight="1">
      <c r="B75" s="85" t="s">
        <v>82</v>
      </c>
      <c r="C75" s="86"/>
      <c r="D75" s="34"/>
      <c r="E75" s="2"/>
      <c r="F75" s="3" t="s">
        <v>5</v>
      </c>
      <c r="G75" s="19"/>
      <c r="H75" s="75">
        <v>20</v>
      </c>
      <c r="I75" s="76">
        <v>0.68125000000000002</v>
      </c>
      <c r="J75" s="76">
        <v>1</v>
      </c>
      <c r="K75" s="76">
        <v>1.5</v>
      </c>
      <c r="L75" s="19"/>
      <c r="M75" s="87">
        <f t="shared" si="8"/>
        <v>20</v>
      </c>
      <c r="N75" s="34"/>
      <c r="O75" s="88" t="str">
        <f t="shared" si="15"/>
        <v/>
      </c>
      <c r="P75" s="47"/>
      <c r="Q75" s="89" t="str">
        <f t="shared" si="16"/>
        <v/>
      </c>
      <c r="R75" s="90" t="str">
        <f t="shared" si="17"/>
        <v/>
      </c>
      <c r="S75" s="90" t="str">
        <f t="shared" si="18"/>
        <v/>
      </c>
      <c r="T75" s="90" t="str">
        <f t="shared" si="19"/>
        <v/>
      </c>
      <c r="U75" s="47"/>
      <c r="V75" s="91" t="str">
        <f t="shared" si="20"/>
        <v/>
      </c>
      <c r="W75" s="34"/>
      <c r="Y75" s="96"/>
    </row>
    <row r="76" spans="1:30" ht="21.4" customHeight="1">
      <c r="B76" s="73" t="s">
        <v>83</v>
      </c>
      <c r="C76" s="74"/>
      <c r="D76" s="34"/>
      <c r="E76" s="1"/>
      <c r="F76" s="1" t="s">
        <v>5</v>
      </c>
      <c r="G76" s="19"/>
      <c r="H76" s="75">
        <v>20</v>
      </c>
      <c r="I76" s="76">
        <v>0.234375</v>
      </c>
      <c r="J76" s="76">
        <v>1</v>
      </c>
      <c r="K76" s="76">
        <v>1.5</v>
      </c>
      <c r="L76" s="19"/>
      <c r="M76" s="87">
        <f t="shared" si="8"/>
        <v>20</v>
      </c>
      <c r="N76" s="34"/>
      <c r="O76" s="88" t="str">
        <f t="shared" si="15"/>
        <v/>
      </c>
      <c r="P76" s="47"/>
      <c r="Q76" s="89" t="str">
        <f t="shared" si="16"/>
        <v/>
      </c>
      <c r="R76" s="90" t="str">
        <f t="shared" si="17"/>
        <v/>
      </c>
      <c r="S76" s="90" t="str">
        <f t="shared" si="18"/>
        <v/>
      </c>
      <c r="T76" s="90" t="str">
        <f t="shared" si="19"/>
        <v/>
      </c>
      <c r="U76" s="47"/>
      <c r="V76" s="91" t="str">
        <f t="shared" si="20"/>
        <v/>
      </c>
      <c r="W76" s="34"/>
      <c r="Y76" s="96"/>
    </row>
    <row r="77" spans="1:30">
      <c r="B77" s="106"/>
      <c r="C77" s="34"/>
      <c r="D77" s="34"/>
      <c r="E77" s="19"/>
      <c r="F77" s="19"/>
      <c r="G77" s="19"/>
      <c r="H77" s="19"/>
      <c r="I77" s="19"/>
      <c r="J77" s="19"/>
      <c r="K77" s="19"/>
      <c r="L77" s="19"/>
      <c r="M77" s="19"/>
      <c r="N77" s="17"/>
      <c r="O77" s="19"/>
      <c r="P77" s="19"/>
      <c r="Q77" s="19"/>
      <c r="R77" s="19"/>
      <c r="S77" s="19"/>
      <c r="T77" s="19"/>
      <c r="U77" s="19"/>
      <c r="V77" s="19"/>
      <c r="W77" s="17"/>
      <c r="Y77" s="96"/>
    </row>
    <row r="78" spans="1:30" ht="41.1" customHeight="1">
      <c r="B78" s="174" t="s">
        <v>84</v>
      </c>
      <c r="C78" s="175"/>
      <c r="D78" s="107"/>
      <c r="E78" s="177" t="s">
        <v>44</v>
      </c>
      <c r="F78" s="177" t="s">
        <v>45</v>
      </c>
      <c r="G78" s="67"/>
      <c r="H78" s="160" t="s">
        <v>70</v>
      </c>
      <c r="I78" s="160" t="s">
        <v>47</v>
      </c>
      <c r="J78" s="160"/>
      <c r="K78" s="173"/>
      <c r="L78" s="67"/>
      <c r="M78" s="172" t="s">
        <v>71</v>
      </c>
      <c r="N78" s="68"/>
      <c r="O78" s="172" t="s">
        <v>49</v>
      </c>
      <c r="P78" s="69"/>
      <c r="Q78" s="190" t="s">
        <v>50</v>
      </c>
      <c r="R78" s="191"/>
      <c r="S78" s="191"/>
      <c r="T78" s="192"/>
      <c r="U78" s="69"/>
      <c r="V78" s="172" t="s">
        <v>51</v>
      </c>
      <c r="W78" s="68"/>
      <c r="Y78" s="96"/>
    </row>
    <row r="79" spans="1:30" ht="42.75" customHeight="1">
      <c r="B79" s="176"/>
      <c r="C79" s="175"/>
      <c r="D79" s="66"/>
      <c r="E79" s="178"/>
      <c r="F79" s="178"/>
      <c r="G79" s="67"/>
      <c r="H79" s="161"/>
      <c r="I79" s="71" t="s">
        <v>4</v>
      </c>
      <c r="J79" s="71" t="s">
        <v>5</v>
      </c>
      <c r="K79" s="71" t="s">
        <v>52</v>
      </c>
      <c r="L79" s="67"/>
      <c r="M79" s="172"/>
      <c r="N79" s="68"/>
      <c r="O79" s="172"/>
      <c r="P79" s="69"/>
      <c r="Q79" s="72" t="s">
        <v>21</v>
      </c>
      <c r="R79" s="72" t="s">
        <v>24</v>
      </c>
      <c r="S79" s="72" t="s">
        <v>30</v>
      </c>
      <c r="T79" s="72" t="s">
        <v>53</v>
      </c>
      <c r="U79" s="69"/>
      <c r="V79" s="172"/>
      <c r="W79" s="68"/>
      <c r="Y79" s="96"/>
    </row>
    <row r="80" spans="1:30" ht="27" customHeight="1">
      <c r="B80" s="204" t="s">
        <v>85</v>
      </c>
      <c r="C80" s="205"/>
      <c r="D80" s="108"/>
      <c r="E80" s="1"/>
      <c r="F80" s="1" t="s">
        <v>5</v>
      </c>
      <c r="G80" s="19"/>
      <c r="H80" s="75">
        <v>140</v>
      </c>
      <c r="I80" s="76">
        <v>0.53928571428571426</v>
      </c>
      <c r="J80" s="76">
        <v>1</v>
      </c>
      <c r="K80" s="76">
        <v>2.5714285714285716</v>
      </c>
      <c r="L80" s="19"/>
      <c r="M80" s="77">
        <f t="shared" ref="M80:M85" si="21">IF(F80=$I$49,$H80*I80,IF(F80=$J$49,H80*J80,IF(AND(F80=$K$49,H80=0),H80+K80,IF($F80=$K$49,H80*K80,0))))</f>
        <v>140</v>
      </c>
      <c r="N80" s="17"/>
      <c r="O80" s="78" t="str">
        <f t="shared" ref="O80:O85" si="22">IFERROR(V80*$F$44,"")</f>
        <v/>
      </c>
      <c r="P80" s="47"/>
      <c r="Q80" s="79" t="str">
        <f t="shared" ref="Q80:Q85" si="23">IFERROR(V80*$F$23,"")</f>
        <v/>
      </c>
      <c r="R80" s="80" t="str">
        <f t="shared" ref="R80:R85" si="24">IFERROR(V80*$F$26,"")</f>
        <v/>
      </c>
      <c r="S80" s="80" t="str">
        <f t="shared" ref="S80:S85" si="25">IFERROR(V80*$F$32,"")</f>
        <v/>
      </c>
      <c r="T80" s="80" t="str">
        <f t="shared" ref="T80:T85" si="26">IFERROR(V80*$F$35,"")</f>
        <v/>
      </c>
      <c r="U80" s="47"/>
      <c r="V80" s="81" t="str">
        <f t="shared" ref="V80:V85" si="27">IFERROR((($E80*M80)/60)/($E$18*$F$44),"")</f>
        <v/>
      </c>
      <c r="W80" s="17"/>
      <c r="Y80" s="96"/>
    </row>
    <row r="81" spans="2:25" ht="27" customHeight="1">
      <c r="B81" s="206" t="s">
        <v>86</v>
      </c>
      <c r="C81" s="205"/>
      <c r="D81" s="108"/>
      <c r="E81" s="2"/>
      <c r="F81" s="3" t="s">
        <v>5</v>
      </c>
      <c r="G81" s="19"/>
      <c r="H81" s="93">
        <v>38.924731182795696</v>
      </c>
      <c r="I81" s="76">
        <v>0.41666666666666669</v>
      </c>
      <c r="J81" s="76">
        <v>1</v>
      </c>
      <c r="K81" s="76">
        <v>2.1666666666666665</v>
      </c>
      <c r="L81" s="19"/>
      <c r="M81" s="87">
        <f t="shared" si="21"/>
        <v>38.924731182795696</v>
      </c>
      <c r="N81" s="17"/>
      <c r="O81" s="88" t="str">
        <f t="shared" si="22"/>
        <v/>
      </c>
      <c r="P81" s="47"/>
      <c r="Q81" s="89" t="str">
        <f t="shared" si="23"/>
        <v/>
      </c>
      <c r="R81" s="90" t="str">
        <f t="shared" si="24"/>
        <v/>
      </c>
      <c r="S81" s="90" t="str">
        <f t="shared" si="25"/>
        <v/>
      </c>
      <c r="T81" s="90" t="str">
        <f t="shared" si="26"/>
        <v/>
      </c>
      <c r="U81" s="47"/>
      <c r="V81" s="91" t="str">
        <f t="shared" si="27"/>
        <v/>
      </c>
      <c r="W81" s="17"/>
      <c r="Y81" s="96"/>
    </row>
    <row r="82" spans="2:25" ht="27" customHeight="1">
      <c r="B82" s="204" t="s">
        <v>87</v>
      </c>
      <c r="C82" s="205"/>
      <c r="D82" s="108"/>
      <c r="E82" s="1"/>
      <c r="F82" s="1" t="s">
        <v>5</v>
      </c>
      <c r="G82" s="19"/>
      <c r="H82" s="75">
        <v>300</v>
      </c>
      <c r="I82" s="76">
        <v>0.32500000000000001</v>
      </c>
      <c r="J82" s="76">
        <v>1</v>
      </c>
      <c r="K82" s="76">
        <v>1.5333333333333334</v>
      </c>
      <c r="L82" s="19"/>
      <c r="M82" s="87">
        <f t="shared" si="21"/>
        <v>300</v>
      </c>
      <c r="N82" s="17"/>
      <c r="O82" s="88" t="str">
        <f t="shared" si="22"/>
        <v/>
      </c>
      <c r="P82" s="47"/>
      <c r="Q82" s="89" t="str">
        <f t="shared" si="23"/>
        <v/>
      </c>
      <c r="R82" s="90" t="str">
        <f t="shared" si="24"/>
        <v/>
      </c>
      <c r="S82" s="90" t="str">
        <f t="shared" si="25"/>
        <v/>
      </c>
      <c r="T82" s="90" t="str">
        <f t="shared" si="26"/>
        <v/>
      </c>
      <c r="U82" s="47"/>
      <c r="V82" s="91" t="str">
        <f t="shared" si="27"/>
        <v/>
      </c>
      <c r="W82" s="17"/>
      <c r="Y82" s="96"/>
    </row>
    <row r="83" spans="2:25" ht="27" customHeight="1">
      <c r="B83" s="206" t="s">
        <v>88</v>
      </c>
      <c r="C83" s="205"/>
      <c r="D83" s="108"/>
      <c r="E83" s="2"/>
      <c r="F83" s="3" t="s">
        <v>5</v>
      </c>
      <c r="G83" s="19"/>
      <c r="H83" s="75">
        <v>277.5</v>
      </c>
      <c r="I83" s="76">
        <v>0.45945945945945948</v>
      </c>
      <c r="J83" s="76">
        <v>1</v>
      </c>
      <c r="K83" s="76">
        <v>1.5945945945945945</v>
      </c>
      <c r="L83" s="19"/>
      <c r="M83" s="87">
        <f t="shared" si="21"/>
        <v>277.5</v>
      </c>
      <c r="N83" s="17"/>
      <c r="O83" s="88" t="str">
        <f t="shared" si="22"/>
        <v/>
      </c>
      <c r="P83" s="47"/>
      <c r="Q83" s="89" t="str">
        <f t="shared" si="23"/>
        <v/>
      </c>
      <c r="R83" s="90" t="str">
        <f t="shared" si="24"/>
        <v/>
      </c>
      <c r="S83" s="90" t="str">
        <f t="shared" si="25"/>
        <v/>
      </c>
      <c r="T83" s="90" t="str">
        <f t="shared" si="26"/>
        <v/>
      </c>
      <c r="U83" s="47"/>
      <c r="V83" s="91" t="str">
        <f t="shared" si="27"/>
        <v/>
      </c>
      <c r="W83" s="17"/>
      <c r="Y83" s="96"/>
    </row>
    <row r="84" spans="2:25" ht="27" customHeight="1">
      <c r="B84" s="204" t="s">
        <v>89</v>
      </c>
      <c r="C84" s="205"/>
      <c r="D84" s="108"/>
      <c r="E84" s="1"/>
      <c r="F84" s="1" t="s">
        <v>5</v>
      </c>
      <c r="G84" s="19"/>
      <c r="H84" s="93">
        <v>249.72229769505952</v>
      </c>
      <c r="I84" s="76">
        <v>0.74534161490683226</v>
      </c>
      <c r="J84" s="76">
        <v>1</v>
      </c>
      <c r="K84" s="76">
        <v>1.1304347826086956</v>
      </c>
      <c r="L84" s="19"/>
      <c r="M84" s="87">
        <f t="shared" si="21"/>
        <v>249.72229769505952</v>
      </c>
      <c r="N84" s="17"/>
      <c r="O84" s="88" t="str">
        <f t="shared" si="22"/>
        <v/>
      </c>
      <c r="P84" s="47"/>
      <c r="Q84" s="89" t="str">
        <f t="shared" si="23"/>
        <v/>
      </c>
      <c r="R84" s="90" t="str">
        <f t="shared" si="24"/>
        <v/>
      </c>
      <c r="S84" s="90" t="str">
        <f t="shared" si="25"/>
        <v/>
      </c>
      <c r="T84" s="90" t="str">
        <f t="shared" si="26"/>
        <v/>
      </c>
      <c r="U84" s="47"/>
      <c r="V84" s="91" t="str">
        <f t="shared" si="27"/>
        <v/>
      </c>
      <c r="W84" s="17"/>
      <c r="Y84" s="96"/>
    </row>
    <row r="85" spans="2:25" ht="27" customHeight="1">
      <c r="B85" s="206" t="s">
        <v>90</v>
      </c>
      <c r="C85" s="205"/>
      <c r="D85" s="108"/>
      <c r="E85" s="2"/>
      <c r="F85" s="3" t="s">
        <v>5</v>
      </c>
      <c r="G85" s="19"/>
      <c r="H85" s="75">
        <v>225</v>
      </c>
      <c r="I85" s="76">
        <v>0.73333333333333328</v>
      </c>
      <c r="J85" s="76">
        <v>1</v>
      </c>
      <c r="K85" s="76">
        <v>1.8222222222222222</v>
      </c>
      <c r="L85" s="19"/>
      <c r="M85" s="87">
        <f t="shared" si="21"/>
        <v>225</v>
      </c>
      <c r="N85" s="17"/>
      <c r="O85" s="88" t="str">
        <f t="shared" si="22"/>
        <v/>
      </c>
      <c r="P85" s="47"/>
      <c r="Q85" s="89" t="str">
        <f t="shared" si="23"/>
        <v/>
      </c>
      <c r="R85" s="90" t="str">
        <f t="shared" si="24"/>
        <v/>
      </c>
      <c r="S85" s="90" t="str">
        <f t="shared" si="25"/>
        <v/>
      </c>
      <c r="T85" s="90" t="str">
        <f t="shared" si="26"/>
        <v/>
      </c>
      <c r="U85" s="47"/>
      <c r="V85" s="91" t="str">
        <f t="shared" si="27"/>
        <v/>
      </c>
      <c r="W85" s="17"/>
      <c r="Y85" s="96"/>
    </row>
    <row r="86" spans="2:25">
      <c r="B86" s="33"/>
      <c r="C86" s="34"/>
      <c r="D86" s="34"/>
      <c r="E86" s="19"/>
      <c r="F86" s="19"/>
      <c r="G86" s="19"/>
      <c r="H86" s="19"/>
      <c r="I86" s="19"/>
      <c r="J86" s="19"/>
      <c r="K86" s="19"/>
      <c r="L86" s="19"/>
      <c r="M86" s="19"/>
      <c r="N86" s="17"/>
      <c r="O86" s="19"/>
      <c r="P86" s="19"/>
      <c r="Q86" s="19"/>
      <c r="R86" s="19"/>
      <c r="S86" s="19"/>
      <c r="T86" s="19"/>
      <c r="U86" s="19"/>
      <c r="V86" s="19"/>
      <c r="W86" s="17"/>
      <c r="Y86" s="96"/>
    </row>
    <row r="87" spans="2:25">
      <c r="B87" s="33"/>
      <c r="C87" s="34"/>
      <c r="D87" s="34"/>
      <c r="E87" s="19"/>
      <c r="F87" s="19"/>
      <c r="G87" s="19"/>
      <c r="H87" s="19"/>
      <c r="I87" s="19"/>
      <c r="J87" s="19"/>
      <c r="K87" s="19"/>
      <c r="L87" s="19"/>
      <c r="M87" s="19"/>
      <c r="N87" s="17"/>
      <c r="O87" s="19"/>
      <c r="P87" s="19"/>
      <c r="Q87" s="19"/>
      <c r="R87" s="19"/>
      <c r="S87" s="19"/>
      <c r="T87" s="19"/>
      <c r="U87" s="19"/>
      <c r="V87" s="19"/>
      <c r="W87" s="17"/>
      <c r="Y87" s="96"/>
    </row>
    <row r="88" spans="2:25" ht="23.25">
      <c r="B88" s="109" t="s">
        <v>91</v>
      </c>
      <c r="C88" s="34"/>
      <c r="D88" s="34"/>
      <c r="E88" s="19"/>
      <c r="F88" s="19"/>
      <c r="G88" s="19"/>
      <c r="H88" s="19"/>
      <c r="I88" s="19"/>
      <c r="J88" s="19"/>
      <c r="K88" s="19"/>
      <c r="L88" s="19"/>
      <c r="M88" s="110"/>
      <c r="N88" s="17"/>
      <c r="O88" s="19"/>
      <c r="P88" s="19"/>
      <c r="Q88" s="19"/>
      <c r="R88" s="19"/>
      <c r="S88" s="19"/>
      <c r="T88" s="19"/>
      <c r="U88" s="19"/>
      <c r="V88" s="19"/>
      <c r="W88" s="17"/>
      <c r="Y88" s="96"/>
    </row>
    <row r="89" spans="2:25" s="54" customFormat="1" ht="45.75" customHeight="1">
      <c r="B89" s="169" t="s">
        <v>92</v>
      </c>
      <c r="C89" s="170"/>
      <c r="D89" s="66"/>
      <c r="E89" s="167" t="s">
        <v>93</v>
      </c>
      <c r="F89" s="168"/>
      <c r="G89" s="67"/>
      <c r="H89" s="145" t="s">
        <v>94</v>
      </c>
      <c r="I89" s="146"/>
      <c r="J89" s="146"/>
      <c r="K89" s="147"/>
      <c r="L89" s="67"/>
      <c r="M89" s="164" t="s">
        <v>95</v>
      </c>
      <c r="N89" s="68"/>
      <c r="O89" s="167" t="s">
        <v>49</v>
      </c>
      <c r="P89" s="111"/>
      <c r="Q89" s="197" t="s">
        <v>50</v>
      </c>
      <c r="R89" s="198"/>
      <c r="S89" s="198"/>
      <c r="T89" s="199"/>
      <c r="U89" s="111"/>
      <c r="V89" s="167" t="s">
        <v>51</v>
      </c>
      <c r="W89" s="68"/>
      <c r="Y89" s="112"/>
    </row>
    <row r="90" spans="2:25" s="54" customFormat="1" ht="27" customHeight="1">
      <c r="B90" s="169"/>
      <c r="C90" s="170"/>
      <c r="D90" s="66"/>
      <c r="E90" s="150" t="s">
        <v>96</v>
      </c>
      <c r="F90" s="150" t="s">
        <v>97</v>
      </c>
      <c r="G90" s="67"/>
      <c r="H90" s="145" t="s">
        <v>98</v>
      </c>
      <c r="I90" s="148" t="s">
        <v>99</v>
      </c>
      <c r="J90" s="149"/>
      <c r="K90" s="149"/>
      <c r="L90" s="67"/>
      <c r="M90" s="165"/>
      <c r="N90" s="68"/>
      <c r="O90" s="167"/>
      <c r="P90" s="111"/>
      <c r="Q90" s="150" t="s">
        <v>21</v>
      </c>
      <c r="R90" s="150" t="s">
        <v>24</v>
      </c>
      <c r="S90" s="150" t="s">
        <v>30</v>
      </c>
      <c r="T90" s="150" t="s">
        <v>53</v>
      </c>
      <c r="U90" s="111"/>
      <c r="V90" s="167"/>
      <c r="W90" s="68"/>
      <c r="Y90" s="112"/>
    </row>
    <row r="91" spans="2:25" s="54" customFormat="1" ht="39" customHeight="1">
      <c r="B91" s="171"/>
      <c r="C91" s="170"/>
      <c r="D91" s="66"/>
      <c r="E91" s="151"/>
      <c r="F91" s="151"/>
      <c r="G91" s="67"/>
      <c r="H91" s="147"/>
      <c r="I91" s="113" t="s">
        <v>100</v>
      </c>
      <c r="J91" s="114" t="s">
        <v>101</v>
      </c>
      <c r="K91" s="115" t="s">
        <v>102</v>
      </c>
      <c r="L91" s="67"/>
      <c r="M91" s="166"/>
      <c r="N91" s="68"/>
      <c r="O91" s="168"/>
      <c r="P91" s="116"/>
      <c r="Q91" s="151"/>
      <c r="R91" s="151"/>
      <c r="S91" s="151"/>
      <c r="T91" s="151"/>
      <c r="U91" s="116"/>
      <c r="V91" s="168"/>
      <c r="W91" s="68"/>
      <c r="Y91" s="112"/>
    </row>
    <row r="92" spans="2:25" ht="21" customHeight="1">
      <c r="B92" s="117" t="s">
        <v>103</v>
      </c>
      <c r="C92" s="118"/>
      <c r="E92" s="142"/>
      <c r="F92" s="142"/>
      <c r="H92" s="6"/>
      <c r="I92" s="7"/>
      <c r="J92" s="119" t="s">
        <v>104</v>
      </c>
      <c r="K92" s="120" t="s">
        <v>104</v>
      </c>
      <c r="M92" s="121">
        <f t="shared" ref="M92:M125" si="28">(E92*H92)+(F92*I92)</f>
        <v>0</v>
      </c>
      <c r="N92" s="15"/>
      <c r="O92" s="121" t="str">
        <f t="shared" ref="O92" si="29">IFERROR(V92*$F$44,"")</f>
        <v/>
      </c>
      <c r="P92" s="122"/>
      <c r="Q92" s="121" t="str">
        <f t="shared" ref="Q92" si="30">IFERROR(V92*$F$23,"")</f>
        <v/>
      </c>
      <c r="R92" s="121" t="str">
        <f t="shared" ref="R92" si="31">IFERROR(V92*$F$26,"")</f>
        <v/>
      </c>
      <c r="S92" s="121" t="str">
        <f t="shared" ref="S92" si="32">IFERROR(V92*$F$32,"")</f>
        <v/>
      </c>
      <c r="T92" s="121" t="str">
        <f t="shared" ref="T92" si="33">IFERROR(V92*$F$35,"")</f>
        <v/>
      </c>
      <c r="U92" s="122"/>
      <c r="V92" s="121" t="str">
        <f>IFERROR((M92/60)/($E$18*$F$44),"")</f>
        <v/>
      </c>
      <c r="Y92" s="82"/>
    </row>
    <row r="93" spans="2:25" ht="21" customHeight="1">
      <c r="B93" s="43" t="s">
        <v>105</v>
      </c>
      <c r="C93" s="44"/>
      <c r="E93" s="143"/>
      <c r="F93" s="143"/>
      <c r="H93" s="123">
        <v>5087.3684210526317</v>
      </c>
      <c r="I93" s="8">
        <v>5700</v>
      </c>
      <c r="J93" s="124">
        <v>4800</v>
      </c>
      <c r="K93" s="125">
        <v>6600</v>
      </c>
      <c r="M93" s="121">
        <f t="shared" si="28"/>
        <v>0</v>
      </c>
      <c r="N93" s="15"/>
      <c r="O93" s="121" t="str">
        <f t="shared" ref="O93:O125" si="34">IFERROR(V93*$F$44,"")</f>
        <v/>
      </c>
      <c r="P93" s="122"/>
      <c r="Q93" s="121" t="str">
        <f t="shared" ref="Q93:Q125" si="35">IFERROR(V93*$F$23,"")</f>
        <v/>
      </c>
      <c r="R93" s="121" t="str">
        <f t="shared" ref="R93:R125" si="36">IFERROR(V93*$F$26,"")</f>
        <v/>
      </c>
      <c r="S93" s="121" t="str">
        <f t="shared" ref="S93:S125" si="37">IFERROR(V93*$F$32,"")</f>
        <v/>
      </c>
      <c r="T93" s="121" t="str">
        <f t="shared" ref="T93:T125" si="38">IFERROR(V93*$F$35,"")</f>
        <v/>
      </c>
      <c r="U93" s="122"/>
      <c r="V93" s="121" t="str">
        <f t="shared" ref="V93:V125" si="39">IFERROR((M93/60)/($E$18*$F$44),"")</f>
        <v/>
      </c>
      <c r="Y93" s="96"/>
    </row>
    <row r="94" spans="2:25" ht="21" customHeight="1">
      <c r="B94" s="117" t="s">
        <v>106</v>
      </c>
      <c r="C94" s="118"/>
      <c r="E94" s="142"/>
      <c r="F94" s="142"/>
      <c r="H94" s="126">
        <v>151.03775899672846</v>
      </c>
      <c r="I94" s="10">
        <v>2943</v>
      </c>
      <c r="J94" s="127" t="s">
        <v>104</v>
      </c>
      <c r="K94" s="128" t="s">
        <v>104</v>
      </c>
      <c r="M94" s="121">
        <f t="shared" si="28"/>
        <v>0</v>
      </c>
      <c r="N94" s="15"/>
      <c r="O94" s="121" t="str">
        <f t="shared" si="34"/>
        <v/>
      </c>
      <c r="P94" s="122"/>
      <c r="Q94" s="121" t="str">
        <f t="shared" si="35"/>
        <v/>
      </c>
      <c r="R94" s="121" t="str">
        <f t="shared" si="36"/>
        <v/>
      </c>
      <c r="S94" s="121" t="str">
        <f t="shared" si="37"/>
        <v/>
      </c>
      <c r="T94" s="121" t="str">
        <f t="shared" si="38"/>
        <v/>
      </c>
      <c r="U94" s="122"/>
      <c r="V94" s="121" t="str">
        <f t="shared" si="39"/>
        <v/>
      </c>
      <c r="Y94" s="96"/>
    </row>
    <row r="95" spans="2:25" ht="21" customHeight="1">
      <c r="B95" s="43" t="s">
        <v>107</v>
      </c>
      <c r="C95" s="44"/>
      <c r="E95" s="143"/>
      <c r="F95" s="143"/>
      <c r="H95" s="123">
        <v>11541.802083333334</v>
      </c>
      <c r="I95" s="8">
        <v>30630</v>
      </c>
      <c r="J95" s="124">
        <v>19560</v>
      </c>
      <c r="K95" s="125">
        <v>41700</v>
      </c>
      <c r="M95" s="121">
        <f t="shared" si="28"/>
        <v>0</v>
      </c>
      <c r="N95" s="15"/>
      <c r="O95" s="121" t="str">
        <f t="shared" si="34"/>
        <v/>
      </c>
      <c r="P95" s="122"/>
      <c r="Q95" s="121" t="str">
        <f t="shared" si="35"/>
        <v/>
      </c>
      <c r="R95" s="121" t="str">
        <f t="shared" si="36"/>
        <v/>
      </c>
      <c r="S95" s="121" t="str">
        <f t="shared" si="37"/>
        <v/>
      </c>
      <c r="T95" s="121" t="str">
        <f t="shared" si="38"/>
        <v/>
      </c>
      <c r="U95" s="122"/>
      <c r="V95" s="121" t="str">
        <f t="shared" si="39"/>
        <v/>
      </c>
      <c r="Y95" s="96"/>
    </row>
    <row r="96" spans="2:25" ht="21" customHeight="1">
      <c r="B96" s="117" t="s">
        <v>108</v>
      </c>
      <c r="C96" s="118"/>
      <c r="E96" s="142"/>
      <c r="F96" s="142"/>
      <c r="H96" s="126">
        <v>5089.6955347165795</v>
      </c>
      <c r="I96" s="10">
        <v>30630</v>
      </c>
      <c r="J96" s="127" t="s">
        <v>104</v>
      </c>
      <c r="K96" s="128" t="s">
        <v>104</v>
      </c>
      <c r="M96" s="121">
        <f t="shared" si="28"/>
        <v>0</v>
      </c>
      <c r="N96" s="15"/>
      <c r="O96" s="121" t="str">
        <f t="shared" si="34"/>
        <v/>
      </c>
      <c r="P96" s="122"/>
      <c r="Q96" s="121" t="str">
        <f t="shared" si="35"/>
        <v/>
      </c>
      <c r="R96" s="121" t="str">
        <f t="shared" si="36"/>
        <v/>
      </c>
      <c r="S96" s="121" t="str">
        <f t="shared" si="37"/>
        <v/>
      </c>
      <c r="T96" s="121" t="str">
        <f t="shared" si="38"/>
        <v/>
      </c>
      <c r="U96" s="122"/>
      <c r="V96" s="121" t="str">
        <f t="shared" si="39"/>
        <v/>
      </c>
      <c r="Y96" s="96"/>
    </row>
    <row r="97" spans="2:25" ht="21" customHeight="1">
      <c r="B97" s="43" t="s">
        <v>109</v>
      </c>
      <c r="C97" s="44"/>
      <c r="E97" s="143"/>
      <c r="F97" s="143"/>
      <c r="H97" s="126">
        <v>21307.942307692309</v>
      </c>
      <c r="I97" s="11"/>
      <c r="J97" s="124" t="s">
        <v>104</v>
      </c>
      <c r="K97" s="125" t="s">
        <v>104</v>
      </c>
      <c r="M97" s="121">
        <f t="shared" si="28"/>
        <v>0</v>
      </c>
      <c r="N97" s="15"/>
      <c r="O97" s="121" t="str">
        <f t="shared" si="34"/>
        <v/>
      </c>
      <c r="P97" s="122"/>
      <c r="Q97" s="121" t="str">
        <f t="shared" si="35"/>
        <v/>
      </c>
      <c r="R97" s="121" t="str">
        <f t="shared" si="36"/>
        <v/>
      </c>
      <c r="S97" s="121" t="str">
        <f t="shared" si="37"/>
        <v/>
      </c>
      <c r="T97" s="121" t="str">
        <f t="shared" si="38"/>
        <v/>
      </c>
      <c r="U97" s="122"/>
      <c r="V97" s="121" t="str">
        <f t="shared" si="39"/>
        <v/>
      </c>
      <c r="Y97" s="96"/>
    </row>
    <row r="98" spans="2:25" ht="21" customHeight="1">
      <c r="B98" s="129" t="s">
        <v>110</v>
      </c>
      <c r="C98" s="118"/>
      <c r="E98" s="142"/>
      <c r="F98" s="142"/>
      <c r="H98" s="123">
        <v>15000</v>
      </c>
      <c r="I98" s="10">
        <v>136380</v>
      </c>
      <c r="J98" s="127" t="s">
        <v>104</v>
      </c>
      <c r="K98" s="128">
        <v>136380</v>
      </c>
      <c r="M98" s="121">
        <f t="shared" si="28"/>
        <v>0</v>
      </c>
      <c r="N98" s="15"/>
      <c r="O98" s="121" t="str">
        <f t="shared" si="34"/>
        <v/>
      </c>
      <c r="P98" s="122"/>
      <c r="Q98" s="121" t="str">
        <f t="shared" si="35"/>
        <v/>
      </c>
      <c r="R98" s="121" t="str">
        <f t="shared" si="36"/>
        <v/>
      </c>
      <c r="S98" s="121" t="str">
        <f t="shared" si="37"/>
        <v/>
      </c>
      <c r="T98" s="121" t="str">
        <f t="shared" si="38"/>
        <v/>
      </c>
      <c r="U98" s="122"/>
      <c r="V98" s="121" t="str">
        <f t="shared" si="39"/>
        <v/>
      </c>
      <c r="Y98" s="96"/>
    </row>
    <row r="99" spans="2:25" ht="21" customHeight="1">
      <c r="B99" s="43" t="s">
        <v>111</v>
      </c>
      <c r="C99" s="44"/>
      <c r="E99" s="143"/>
      <c r="F99" s="143"/>
      <c r="H99" s="126">
        <v>11183.91674741602</v>
      </c>
      <c r="I99" s="8"/>
      <c r="J99" s="124" t="s">
        <v>104</v>
      </c>
      <c r="K99" s="125" t="s">
        <v>104</v>
      </c>
      <c r="M99" s="121">
        <f t="shared" si="28"/>
        <v>0</v>
      </c>
      <c r="N99" s="15"/>
      <c r="O99" s="121" t="str">
        <f t="shared" si="34"/>
        <v/>
      </c>
      <c r="P99" s="122"/>
      <c r="Q99" s="121" t="str">
        <f t="shared" si="35"/>
        <v/>
      </c>
      <c r="R99" s="121" t="str">
        <f t="shared" si="36"/>
        <v/>
      </c>
      <c r="S99" s="121" t="str">
        <f t="shared" si="37"/>
        <v/>
      </c>
      <c r="T99" s="121" t="str">
        <f t="shared" si="38"/>
        <v/>
      </c>
      <c r="U99" s="122"/>
      <c r="V99" s="121" t="str">
        <f t="shared" si="39"/>
        <v/>
      </c>
      <c r="Y99" s="96"/>
    </row>
    <row r="100" spans="2:25" ht="21" customHeight="1">
      <c r="B100" s="117" t="s">
        <v>112</v>
      </c>
      <c r="C100" s="118"/>
      <c r="E100" s="142"/>
      <c r="F100" s="142"/>
      <c r="H100" s="123">
        <v>3150.9882352941177</v>
      </c>
      <c r="I100" s="9">
        <v>2490</v>
      </c>
      <c r="J100" s="127">
        <v>2100</v>
      </c>
      <c r="K100" s="128">
        <v>2880</v>
      </c>
      <c r="M100" s="121">
        <f t="shared" si="28"/>
        <v>0</v>
      </c>
      <c r="N100" s="15"/>
      <c r="O100" s="121" t="str">
        <f t="shared" si="34"/>
        <v/>
      </c>
      <c r="P100" s="122"/>
      <c r="Q100" s="121" t="str">
        <f t="shared" si="35"/>
        <v/>
      </c>
      <c r="R100" s="121" t="str">
        <f t="shared" si="36"/>
        <v/>
      </c>
      <c r="S100" s="121" t="str">
        <f t="shared" si="37"/>
        <v/>
      </c>
      <c r="T100" s="121" t="str">
        <f t="shared" si="38"/>
        <v/>
      </c>
      <c r="U100" s="122"/>
      <c r="V100" s="121" t="str">
        <f t="shared" si="39"/>
        <v/>
      </c>
      <c r="Y100" s="96"/>
    </row>
    <row r="101" spans="2:25" ht="21" customHeight="1">
      <c r="B101" s="43" t="s">
        <v>113</v>
      </c>
      <c r="C101" s="44"/>
      <c r="E101" s="143"/>
      <c r="F101" s="143"/>
      <c r="H101" s="123">
        <v>6141.9134615384619</v>
      </c>
      <c r="I101" s="8">
        <v>5010</v>
      </c>
      <c r="J101" s="124">
        <v>2340</v>
      </c>
      <c r="K101" s="125">
        <v>7680</v>
      </c>
      <c r="M101" s="121">
        <f t="shared" si="28"/>
        <v>0</v>
      </c>
      <c r="N101" s="15"/>
      <c r="O101" s="121" t="str">
        <f t="shared" si="34"/>
        <v/>
      </c>
      <c r="P101" s="122"/>
      <c r="Q101" s="121" t="str">
        <f t="shared" si="35"/>
        <v/>
      </c>
      <c r="R101" s="121" t="str">
        <f t="shared" si="36"/>
        <v/>
      </c>
      <c r="S101" s="121" t="str">
        <f t="shared" si="37"/>
        <v/>
      </c>
      <c r="T101" s="121" t="str">
        <f t="shared" si="38"/>
        <v/>
      </c>
      <c r="U101" s="122"/>
      <c r="V101" s="121" t="str">
        <f t="shared" si="39"/>
        <v/>
      </c>
      <c r="Y101" s="96"/>
    </row>
    <row r="102" spans="2:25" ht="21" customHeight="1">
      <c r="B102" s="117" t="s">
        <v>114</v>
      </c>
      <c r="C102" s="118"/>
      <c r="E102" s="142"/>
      <c r="F102" s="142"/>
      <c r="H102" s="123">
        <v>1098.75</v>
      </c>
      <c r="I102" s="10">
        <v>5010</v>
      </c>
      <c r="J102" s="127" t="s">
        <v>104</v>
      </c>
      <c r="K102" s="128" t="s">
        <v>104</v>
      </c>
      <c r="M102" s="121">
        <f t="shared" si="28"/>
        <v>0</v>
      </c>
      <c r="N102" s="15"/>
      <c r="O102" s="121" t="str">
        <f t="shared" si="34"/>
        <v/>
      </c>
      <c r="P102" s="122"/>
      <c r="Q102" s="121" t="str">
        <f t="shared" si="35"/>
        <v/>
      </c>
      <c r="R102" s="121" t="str">
        <f t="shared" si="36"/>
        <v/>
      </c>
      <c r="S102" s="121" t="str">
        <f t="shared" si="37"/>
        <v/>
      </c>
      <c r="T102" s="121" t="str">
        <f t="shared" si="38"/>
        <v/>
      </c>
      <c r="U102" s="122"/>
      <c r="V102" s="121" t="str">
        <f t="shared" si="39"/>
        <v/>
      </c>
      <c r="Y102" s="96"/>
    </row>
    <row r="103" spans="2:25" ht="21" customHeight="1">
      <c r="B103" s="43" t="s">
        <v>115</v>
      </c>
      <c r="C103" s="44"/>
      <c r="E103" s="143"/>
      <c r="F103" s="143"/>
      <c r="H103" s="126">
        <v>313.7912047410727</v>
      </c>
      <c r="I103" s="11">
        <v>2943</v>
      </c>
      <c r="J103" s="124" t="s">
        <v>104</v>
      </c>
      <c r="K103" s="125" t="s">
        <v>104</v>
      </c>
      <c r="M103" s="121">
        <f t="shared" si="28"/>
        <v>0</v>
      </c>
      <c r="N103" s="15"/>
      <c r="O103" s="121" t="str">
        <f t="shared" si="34"/>
        <v/>
      </c>
      <c r="P103" s="122"/>
      <c r="Q103" s="121" t="str">
        <f t="shared" si="35"/>
        <v/>
      </c>
      <c r="R103" s="121" t="str">
        <f t="shared" si="36"/>
        <v/>
      </c>
      <c r="S103" s="121" t="str">
        <f t="shared" si="37"/>
        <v/>
      </c>
      <c r="T103" s="121" t="str">
        <f t="shared" si="38"/>
        <v/>
      </c>
      <c r="U103" s="122"/>
      <c r="V103" s="121" t="str">
        <f t="shared" si="39"/>
        <v/>
      </c>
      <c r="Y103" s="96"/>
    </row>
    <row r="104" spans="2:25" ht="21" customHeight="1">
      <c r="B104" s="117" t="s">
        <v>116</v>
      </c>
      <c r="C104" s="118"/>
      <c r="E104" s="142"/>
      <c r="F104" s="142"/>
      <c r="H104" s="126">
        <v>151.03775899672846</v>
      </c>
      <c r="I104" s="9"/>
      <c r="J104" s="127" t="s">
        <v>104</v>
      </c>
      <c r="K104" s="128" t="s">
        <v>104</v>
      </c>
      <c r="M104" s="121">
        <f t="shared" si="28"/>
        <v>0</v>
      </c>
      <c r="N104" s="15"/>
      <c r="O104" s="121" t="str">
        <f t="shared" si="34"/>
        <v/>
      </c>
      <c r="P104" s="122"/>
      <c r="Q104" s="121" t="str">
        <f t="shared" si="35"/>
        <v/>
      </c>
      <c r="R104" s="121" t="str">
        <f t="shared" si="36"/>
        <v/>
      </c>
      <c r="S104" s="121" t="str">
        <f t="shared" si="37"/>
        <v/>
      </c>
      <c r="T104" s="121" t="str">
        <f t="shared" si="38"/>
        <v/>
      </c>
      <c r="U104" s="122"/>
      <c r="V104" s="121" t="str">
        <f t="shared" si="39"/>
        <v/>
      </c>
      <c r="Y104" s="96"/>
    </row>
    <row r="105" spans="2:25" ht="21" customHeight="1">
      <c r="B105" s="43" t="s">
        <v>117</v>
      </c>
      <c r="C105" s="44"/>
      <c r="E105" s="143"/>
      <c r="F105" s="143"/>
      <c r="H105" s="123">
        <v>784.44444444444446</v>
      </c>
      <c r="I105" s="8">
        <v>1650</v>
      </c>
      <c r="J105" s="124">
        <v>960</v>
      </c>
      <c r="K105" s="125">
        <v>2340</v>
      </c>
      <c r="M105" s="121">
        <f t="shared" si="28"/>
        <v>0</v>
      </c>
      <c r="N105" s="15"/>
      <c r="O105" s="121" t="str">
        <f t="shared" si="34"/>
        <v/>
      </c>
      <c r="P105" s="122"/>
      <c r="Q105" s="121" t="str">
        <f t="shared" si="35"/>
        <v/>
      </c>
      <c r="R105" s="121" t="str">
        <f t="shared" si="36"/>
        <v/>
      </c>
      <c r="S105" s="121" t="str">
        <f t="shared" si="37"/>
        <v/>
      </c>
      <c r="T105" s="121" t="str">
        <f t="shared" si="38"/>
        <v/>
      </c>
      <c r="U105" s="122"/>
      <c r="V105" s="121" t="str">
        <f t="shared" si="39"/>
        <v/>
      </c>
      <c r="Y105" s="96"/>
    </row>
    <row r="106" spans="2:25" ht="21" customHeight="1">
      <c r="B106" s="117" t="s">
        <v>118</v>
      </c>
      <c r="C106" s="118"/>
      <c r="E106" s="142"/>
      <c r="F106" s="142"/>
      <c r="H106" s="126">
        <v>430.12927018633542</v>
      </c>
      <c r="I106" s="10">
        <v>1650</v>
      </c>
      <c r="J106" s="127" t="s">
        <v>104</v>
      </c>
      <c r="K106" s="128" t="s">
        <v>104</v>
      </c>
      <c r="M106" s="121">
        <f t="shared" si="28"/>
        <v>0</v>
      </c>
      <c r="N106" s="15"/>
      <c r="O106" s="121" t="str">
        <f t="shared" si="34"/>
        <v/>
      </c>
      <c r="P106" s="122"/>
      <c r="Q106" s="121" t="str">
        <f t="shared" si="35"/>
        <v/>
      </c>
      <c r="R106" s="121" t="str">
        <f t="shared" si="36"/>
        <v/>
      </c>
      <c r="S106" s="121" t="str">
        <f t="shared" si="37"/>
        <v/>
      </c>
      <c r="T106" s="121" t="str">
        <f t="shared" si="38"/>
        <v/>
      </c>
      <c r="U106" s="122"/>
      <c r="V106" s="121" t="str">
        <f t="shared" si="39"/>
        <v/>
      </c>
      <c r="Y106" s="96"/>
    </row>
    <row r="107" spans="2:25" ht="21" customHeight="1">
      <c r="B107" s="43" t="s">
        <v>119</v>
      </c>
      <c r="C107" s="44"/>
      <c r="E107" s="143"/>
      <c r="F107" s="143"/>
      <c r="H107" s="123">
        <v>1438.4594594594594</v>
      </c>
      <c r="I107" s="8">
        <v>2943</v>
      </c>
      <c r="J107" s="124">
        <v>2160</v>
      </c>
      <c r="K107" s="125">
        <v>3726</v>
      </c>
      <c r="M107" s="121">
        <f t="shared" si="28"/>
        <v>0</v>
      </c>
      <c r="N107" s="15"/>
      <c r="O107" s="121" t="str">
        <f t="shared" si="34"/>
        <v/>
      </c>
      <c r="P107" s="122"/>
      <c r="Q107" s="121" t="str">
        <f t="shared" si="35"/>
        <v/>
      </c>
      <c r="R107" s="121" t="str">
        <f t="shared" si="36"/>
        <v/>
      </c>
      <c r="S107" s="121" t="str">
        <f t="shared" si="37"/>
        <v/>
      </c>
      <c r="T107" s="121" t="str">
        <f t="shared" si="38"/>
        <v/>
      </c>
      <c r="U107" s="122"/>
      <c r="V107" s="121" t="str">
        <f t="shared" si="39"/>
        <v/>
      </c>
      <c r="Y107" s="96"/>
    </row>
    <row r="108" spans="2:25" ht="21" customHeight="1">
      <c r="B108" s="117" t="s">
        <v>120</v>
      </c>
      <c r="C108" s="118"/>
      <c r="E108" s="142"/>
      <c r="F108" s="142"/>
      <c r="H108" s="123">
        <v>852.69230769230774</v>
      </c>
      <c r="I108" s="9">
        <v>3450</v>
      </c>
      <c r="J108" s="127">
        <v>2100</v>
      </c>
      <c r="K108" s="128">
        <v>4800</v>
      </c>
      <c r="M108" s="121">
        <f t="shared" si="28"/>
        <v>0</v>
      </c>
      <c r="N108" s="15"/>
      <c r="O108" s="121" t="str">
        <f t="shared" si="34"/>
        <v/>
      </c>
      <c r="P108" s="122"/>
      <c r="Q108" s="121" t="str">
        <f t="shared" si="35"/>
        <v/>
      </c>
      <c r="R108" s="121" t="str">
        <f t="shared" si="36"/>
        <v/>
      </c>
      <c r="S108" s="121" t="str">
        <f t="shared" si="37"/>
        <v/>
      </c>
      <c r="T108" s="121" t="str">
        <f t="shared" si="38"/>
        <v/>
      </c>
      <c r="U108" s="122"/>
      <c r="V108" s="121" t="str">
        <f t="shared" si="39"/>
        <v/>
      </c>
      <c r="Y108" s="96"/>
    </row>
    <row r="109" spans="2:25" ht="21" customHeight="1">
      <c r="B109" s="43" t="s">
        <v>121</v>
      </c>
      <c r="C109" s="44"/>
      <c r="E109" s="143"/>
      <c r="F109" s="143"/>
      <c r="H109" s="123">
        <v>2121.7631578947367</v>
      </c>
      <c r="I109" s="11">
        <v>3450</v>
      </c>
      <c r="J109" s="124" t="s">
        <v>104</v>
      </c>
      <c r="K109" s="125" t="s">
        <v>104</v>
      </c>
      <c r="M109" s="121">
        <f t="shared" si="28"/>
        <v>0</v>
      </c>
      <c r="N109" s="15"/>
      <c r="O109" s="121" t="str">
        <f t="shared" si="34"/>
        <v/>
      </c>
      <c r="P109" s="122"/>
      <c r="Q109" s="121" t="str">
        <f t="shared" si="35"/>
        <v/>
      </c>
      <c r="R109" s="121" t="str">
        <f t="shared" si="36"/>
        <v/>
      </c>
      <c r="S109" s="121" t="str">
        <f t="shared" si="37"/>
        <v/>
      </c>
      <c r="T109" s="121" t="str">
        <f t="shared" si="38"/>
        <v/>
      </c>
      <c r="U109" s="122"/>
      <c r="V109" s="121" t="str">
        <f t="shared" si="39"/>
        <v/>
      </c>
      <c r="Y109" s="96"/>
    </row>
    <row r="110" spans="2:25" ht="21" customHeight="1">
      <c r="B110" s="117" t="s">
        <v>122</v>
      </c>
      <c r="C110" s="118"/>
      <c r="E110" s="142"/>
      <c r="F110" s="142"/>
      <c r="H110" s="123">
        <v>2770.7692307692309</v>
      </c>
      <c r="I110" s="10">
        <v>3180</v>
      </c>
      <c r="J110" s="127" t="s">
        <v>104</v>
      </c>
      <c r="K110" s="128" t="s">
        <v>104</v>
      </c>
      <c r="M110" s="121">
        <f t="shared" si="28"/>
        <v>0</v>
      </c>
      <c r="N110" s="15"/>
      <c r="O110" s="121" t="str">
        <f t="shared" si="34"/>
        <v/>
      </c>
      <c r="P110" s="122"/>
      <c r="Q110" s="121" t="str">
        <f t="shared" si="35"/>
        <v/>
      </c>
      <c r="R110" s="121" t="str">
        <f t="shared" si="36"/>
        <v/>
      </c>
      <c r="S110" s="121" t="str">
        <f t="shared" si="37"/>
        <v/>
      </c>
      <c r="T110" s="121" t="str">
        <f t="shared" si="38"/>
        <v/>
      </c>
      <c r="U110" s="122"/>
      <c r="V110" s="121" t="str">
        <f t="shared" si="39"/>
        <v/>
      </c>
      <c r="Y110" s="96"/>
    </row>
    <row r="111" spans="2:25" ht="21" customHeight="1">
      <c r="B111" s="43" t="s">
        <v>123</v>
      </c>
      <c r="C111" s="44"/>
      <c r="E111" s="143"/>
      <c r="F111" s="143"/>
      <c r="H111" s="123">
        <v>1134.5933333333332</v>
      </c>
      <c r="I111" s="8">
        <v>1380</v>
      </c>
      <c r="J111" s="124">
        <v>960</v>
      </c>
      <c r="K111" s="125">
        <v>1800</v>
      </c>
      <c r="M111" s="121">
        <f t="shared" si="28"/>
        <v>0</v>
      </c>
      <c r="N111" s="15"/>
      <c r="O111" s="121" t="str">
        <f t="shared" si="34"/>
        <v/>
      </c>
      <c r="P111" s="122"/>
      <c r="Q111" s="121" t="str">
        <f t="shared" si="35"/>
        <v/>
      </c>
      <c r="R111" s="121" t="str">
        <f t="shared" si="36"/>
        <v/>
      </c>
      <c r="S111" s="121" t="str">
        <f t="shared" si="37"/>
        <v/>
      </c>
      <c r="T111" s="121" t="str">
        <f t="shared" si="38"/>
        <v/>
      </c>
      <c r="U111" s="122"/>
      <c r="V111" s="121" t="str">
        <f t="shared" si="39"/>
        <v/>
      </c>
      <c r="Y111" s="96"/>
    </row>
    <row r="112" spans="2:25" ht="21" customHeight="1">
      <c r="B112" s="117" t="s">
        <v>124</v>
      </c>
      <c r="C112" s="118"/>
      <c r="E112" s="142"/>
      <c r="F112" s="142"/>
      <c r="H112" s="123">
        <v>3263.1238095238095</v>
      </c>
      <c r="I112" s="9">
        <v>28470</v>
      </c>
      <c r="J112" s="127">
        <v>15780</v>
      </c>
      <c r="K112" s="128">
        <v>41160</v>
      </c>
      <c r="M112" s="121">
        <f t="shared" si="28"/>
        <v>0</v>
      </c>
      <c r="N112" s="15"/>
      <c r="O112" s="121" t="str">
        <f t="shared" si="34"/>
        <v/>
      </c>
      <c r="P112" s="122"/>
      <c r="Q112" s="121" t="str">
        <f t="shared" si="35"/>
        <v/>
      </c>
      <c r="R112" s="121" t="str">
        <f t="shared" si="36"/>
        <v/>
      </c>
      <c r="S112" s="121" t="str">
        <f t="shared" si="37"/>
        <v/>
      </c>
      <c r="T112" s="121" t="str">
        <f t="shared" si="38"/>
        <v/>
      </c>
      <c r="U112" s="122"/>
      <c r="V112" s="121" t="str">
        <f t="shared" si="39"/>
        <v/>
      </c>
      <c r="Y112" s="96"/>
    </row>
    <row r="113" spans="2:25" ht="21" customHeight="1">
      <c r="B113" s="43" t="s">
        <v>125</v>
      </c>
      <c r="C113" s="44"/>
      <c r="E113" s="143"/>
      <c r="F113" s="143"/>
      <c r="H113" s="123">
        <v>2108.6875</v>
      </c>
      <c r="I113" s="11">
        <v>2490</v>
      </c>
      <c r="J113" s="124" t="s">
        <v>104</v>
      </c>
      <c r="K113" s="125" t="s">
        <v>104</v>
      </c>
      <c r="M113" s="121">
        <f t="shared" si="28"/>
        <v>0</v>
      </c>
      <c r="N113" s="15"/>
      <c r="O113" s="121" t="str">
        <f t="shared" si="34"/>
        <v/>
      </c>
      <c r="P113" s="122"/>
      <c r="Q113" s="121" t="str">
        <f t="shared" si="35"/>
        <v/>
      </c>
      <c r="R113" s="121" t="str">
        <f t="shared" si="36"/>
        <v/>
      </c>
      <c r="S113" s="121" t="str">
        <f t="shared" si="37"/>
        <v/>
      </c>
      <c r="T113" s="121" t="str">
        <f t="shared" si="38"/>
        <v/>
      </c>
      <c r="U113" s="122"/>
      <c r="V113" s="121" t="str">
        <f t="shared" si="39"/>
        <v/>
      </c>
      <c r="Y113" s="96"/>
    </row>
    <row r="114" spans="2:25" ht="21" customHeight="1">
      <c r="B114" s="117" t="s">
        <v>126</v>
      </c>
      <c r="C114" s="118"/>
      <c r="E114" s="142"/>
      <c r="F114" s="142"/>
      <c r="H114" s="123">
        <v>2797.7258064516127</v>
      </c>
      <c r="I114" s="9">
        <v>2790</v>
      </c>
      <c r="J114" s="127">
        <v>1980</v>
      </c>
      <c r="K114" s="128">
        <v>3600</v>
      </c>
      <c r="M114" s="121">
        <f t="shared" si="28"/>
        <v>0</v>
      </c>
      <c r="N114" s="15"/>
      <c r="O114" s="121" t="str">
        <f t="shared" si="34"/>
        <v/>
      </c>
      <c r="P114" s="122"/>
      <c r="Q114" s="121" t="str">
        <f t="shared" si="35"/>
        <v/>
      </c>
      <c r="R114" s="121" t="str">
        <f t="shared" si="36"/>
        <v/>
      </c>
      <c r="S114" s="121" t="str">
        <f t="shared" si="37"/>
        <v/>
      </c>
      <c r="T114" s="121" t="str">
        <f t="shared" si="38"/>
        <v/>
      </c>
      <c r="U114" s="122"/>
      <c r="V114" s="121" t="str">
        <f t="shared" si="39"/>
        <v/>
      </c>
      <c r="Y114" s="96"/>
    </row>
    <row r="115" spans="2:25" ht="21" customHeight="1">
      <c r="B115" s="43" t="s">
        <v>127</v>
      </c>
      <c r="C115" s="44"/>
      <c r="E115" s="143"/>
      <c r="F115" s="143"/>
      <c r="H115" s="123">
        <v>4898.5595238095239</v>
      </c>
      <c r="I115" s="8">
        <v>6420</v>
      </c>
      <c r="J115" s="124">
        <v>2100</v>
      </c>
      <c r="K115" s="125">
        <v>10740</v>
      </c>
      <c r="M115" s="121">
        <f t="shared" si="28"/>
        <v>0</v>
      </c>
      <c r="N115" s="15"/>
      <c r="O115" s="121" t="str">
        <f t="shared" si="34"/>
        <v/>
      </c>
      <c r="P115" s="122"/>
      <c r="Q115" s="121" t="str">
        <f t="shared" si="35"/>
        <v/>
      </c>
      <c r="R115" s="121" t="str">
        <f t="shared" si="36"/>
        <v/>
      </c>
      <c r="S115" s="121" t="str">
        <f t="shared" si="37"/>
        <v/>
      </c>
      <c r="T115" s="121" t="str">
        <f t="shared" si="38"/>
        <v/>
      </c>
      <c r="U115" s="122"/>
      <c r="V115" s="121" t="str">
        <f t="shared" si="39"/>
        <v/>
      </c>
      <c r="Y115" s="96"/>
    </row>
    <row r="116" spans="2:25" ht="21" customHeight="1">
      <c r="B116" s="117" t="s">
        <v>128</v>
      </c>
      <c r="C116" s="118"/>
      <c r="E116" s="142"/>
      <c r="F116" s="142"/>
      <c r="H116" s="123">
        <v>942.24489795918362</v>
      </c>
      <c r="I116" s="9">
        <v>3300</v>
      </c>
      <c r="J116" s="127">
        <v>2820</v>
      </c>
      <c r="K116" s="128">
        <v>3780</v>
      </c>
      <c r="M116" s="121">
        <f t="shared" si="28"/>
        <v>0</v>
      </c>
      <c r="N116" s="15"/>
      <c r="O116" s="121" t="str">
        <f t="shared" si="34"/>
        <v/>
      </c>
      <c r="P116" s="122"/>
      <c r="Q116" s="121" t="str">
        <f t="shared" si="35"/>
        <v/>
      </c>
      <c r="R116" s="121" t="str">
        <f t="shared" si="36"/>
        <v/>
      </c>
      <c r="S116" s="121" t="str">
        <f t="shared" si="37"/>
        <v/>
      </c>
      <c r="T116" s="121" t="str">
        <f t="shared" si="38"/>
        <v/>
      </c>
      <c r="U116" s="122"/>
      <c r="V116" s="121" t="str">
        <f t="shared" si="39"/>
        <v/>
      </c>
      <c r="Y116" s="96"/>
    </row>
    <row r="117" spans="2:25" ht="21" customHeight="1">
      <c r="B117" s="43" t="s">
        <v>129</v>
      </c>
      <c r="C117" s="44"/>
      <c r="E117" s="143"/>
      <c r="F117" s="143"/>
      <c r="H117" s="123">
        <v>1309.1854838709678</v>
      </c>
      <c r="I117" s="8">
        <v>12990</v>
      </c>
      <c r="J117" s="124">
        <v>6780</v>
      </c>
      <c r="K117" s="125">
        <v>19200</v>
      </c>
      <c r="M117" s="121">
        <f t="shared" si="28"/>
        <v>0</v>
      </c>
      <c r="N117" s="15"/>
      <c r="O117" s="121" t="str">
        <f t="shared" si="34"/>
        <v/>
      </c>
      <c r="P117" s="122"/>
      <c r="Q117" s="121" t="str">
        <f t="shared" si="35"/>
        <v/>
      </c>
      <c r="R117" s="121" t="str">
        <f t="shared" si="36"/>
        <v/>
      </c>
      <c r="S117" s="121" t="str">
        <f t="shared" si="37"/>
        <v/>
      </c>
      <c r="T117" s="121" t="str">
        <f t="shared" si="38"/>
        <v/>
      </c>
      <c r="U117" s="122"/>
      <c r="V117" s="121" t="str">
        <f t="shared" si="39"/>
        <v/>
      </c>
      <c r="Y117" s="96"/>
    </row>
    <row r="118" spans="2:25" ht="21" customHeight="1">
      <c r="B118" s="117" t="s">
        <v>130</v>
      </c>
      <c r="C118" s="118"/>
      <c r="E118" s="142"/>
      <c r="F118" s="142"/>
      <c r="H118" s="123">
        <v>944.96739130434787</v>
      </c>
      <c r="I118" s="9">
        <v>2760</v>
      </c>
      <c r="J118" s="127">
        <v>1560</v>
      </c>
      <c r="K118" s="128">
        <v>3960</v>
      </c>
      <c r="M118" s="121">
        <f t="shared" si="28"/>
        <v>0</v>
      </c>
      <c r="N118" s="15"/>
      <c r="O118" s="121" t="str">
        <f t="shared" si="34"/>
        <v/>
      </c>
      <c r="P118" s="122"/>
      <c r="Q118" s="121" t="str">
        <f t="shared" si="35"/>
        <v/>
      </c>
      <c r="R118" s="121" t="str">
        <f t="shared" si="36"/>
        <v/>
      </c>
      <c r="S118" s="121" t="str">
        <f t="shared" si="37"/>
        <v/>
      </c>
      <c r="T118" s="121" t="str">
        <f t="shared" si="38"/>
        <v/>
      </c>
      <c r="U118" s="122"/>
      <c r="V118" s="121" t="str">
        <f t="shared" si="39"/>
        <v/>
      </c>
      <c r="Y118" s="96"/>
    </row>
    <row r="119" spans="2:25" ht="21" customHeight="1">
      <c r="B119" s="43" t="s">
        <v>131</v>
      </c>
      <c r="C119" s="44"/>
      <c r="E119" s="143"/>
      <c r="F119" s="143"/>
      <c r="H119" s="123">
        <v>650.35294117647061</v>
      </c>
      <c r="I119" s="8">
        <v>870</v>
      </c>
      <c r="J119" s="124">
        <v>660</v>
      </c>
      <c r="K119" s="125">
        <v>1080</v>
      </c>
      <c r="M119" s="121">
        <f t="shared" si="28"/>
        <v>0</v>
      </c>
      <c r="N119" s="15"/>
      <c r="O119" s="121" t="str">
        <f t="shared" si="34"/>
        <v/>
      </c>
      <c r="P119" s="122"/>
      <c r="Q119" s="121" t="str">
        <f t="shared" si="35"/>
        <v/>
      </c>
      <c r="R119" s="121" t="str">
        <f t="shared" si="36"/>
        <v/>
      </c>
      <c r="S119" s="121" t="str">
        <f t="shared" si="37"/>
        <v/>
      </c>
      <c r="T119" s="121" t="str">
        <f t="shared" si="38"/>
        <v/>
      </c>
      <c r="U119" s="122"/>
      <c r="V119" s="121" t="str">
        <f t="shared" si="39"/>
        <v/>
      </c>
      <c r="Y119" s="96"/>
    </row>
    <row r="120" spans="2:25" ht="21" customHeight="1">
      <c r="B120" s="117" t="s">
        <v>132</v>
      </c>
      <c r="C120" s="118"/>
      <c r="E120" s="142"/>
      <c r="F120" s="142"/>
      <c r="H120" s="123">
        <v>263.3488372093023</v>
      </c>
      <c r="I120" s="9">
        <v>330</v>
      </c>
      <c r="J120" s="127">
        <v>240</v>
      </c>
      <c r="K120" s="128">
        <v>420</v>
      </c>
      <c r="M120" s="121">
        <f t="shared" si="28"/>
        <v>0</v>
      </c>
      <c r="N120" s="15"/>
      <c r="O120" s="121" t="str">
        <f t="shared" si="34"/>
        <v/>
      </c>
      <c r="P120" s="122"/>
      <c r="Q120" s="121" t="str">
        <f t="shared" si="35"/>
        <v/>
      </c>
      <c r="R120" s="121" t="str">
        <f t="shared" si="36"/>
        <v/>
      </c>
      <c r="S120" s="121" t="str">
        <f t="shared" si="37"/>
        <v/>
      </c>
      <c r="T120" s="121" t="str">
        <f t="shared" si="38"/>
        <v/>
      </c>
      <c r="U120" s="122"/>
      <c r="V120" s="121" t="str">
        <f t="shared" si="39"/>
        <v/>
      </c>
      <c r="Y120" s="96"/>
    </row>
    <row r="121" spans="2:25" ht="21" customHeight="1">
      <c r="B121" s="43" t="s">
        <v>133</v>
      </c>
      <c r="C121" s="44"/>
      <c r="E121" s="143"/>
      <c r="F121" s="143"/>
      <c r="H121" s="123">
        <v>898.95</v>
      </c>
      <c r="I121" s="8">
        <v>3180</v>
      </c>
      <c r="J121" s="124">
        <v>2280</v>
      </c>
      <c r="K121" s="125">
        <v>4080</v>
      </c>
      <c r="M121" s="121">
        <f t="shared" si="28"/>
        <v>0</v>
      </c>
      <c r="N121" s="15"/>
      <c r="O121" s="121" t="str">
        <f t="shared" si="34"/>
        <v/>
      </c>
      <c r="P121" s="122"/>
      <c r="Q121" s="121" t="str">
        <f t="shared" si="35"/>
        <v/>
      </c>
      <c r="R121" s="121" t="str">
        <f t="shared" si="36"/>
        <v/>
      </c>
      <c r="S121" s="121" t="str">
        <f t="shared" si="37"/>
        <v/>
      </c>
      <c r="T121" s="121" t="str">
        <f t="shared" si="38"/>
        <v/>
      </c>
      <c r="U121" s="122"/>
      <c r="V121" s="121" t="str">
        <f t="shared" si="39"/>
        <v/>
      </c>
      <c r="Y121" s="96"/>
    </row>
    <row r="122" spans="2:25" ht="21" customHeight="1">
      <c r="B122" s="117" t="s">
        <v>134</v>
      </c>
      <c r="C122" s="118"/>
      <c r="E122" s="142"/>
      <c r="F122" s="142"/>
      <c r="H122" s="123">
        <v>150.38461538461539</v>
      </c>
      <c r="I122" s="9">
        <v>240</v>
      </c>
      <c r="J122" s="127">
        <v>240</v>
      </c>
      <c r="K122" s="128" t="s">
        <v>104</v>
      </c>
      <c r="M122" s="121">
        <f t="shared" si="28"/>
        <v>0</v>
      </c>
      <c r="N122" s="15"/>
      <c r="O122" s="121" t="str">
        <f t="shared" si="34"/>
        <v/>
      </c>
      <c r="P122" s="122"/>
      <c r="Q122" s="121" t="str">
        <f t="shared" si="35"/>
        <v/>
      </c>
      <c r="R122" s="121" t="str">
        <f t="shared" si="36"/>
        <v/>
      </c>
      <c r="S122" s="121" t="str">
        <f t="shared" si="37"/>
        <v/>
      </c>
      <c r="T122" s="121" t="str">
        <f t="shared" si="38"/>
        <v/>
      </c>
      <c r="U122" s="122"/>
      <c r="V122" s="121" t="str">
        <f t="shared" si="39"/>
        <v/>
      </c>
      <c r="Y122" s="96"/>
    </row>
    <row r="123" spans="2:25" ht="21" customHeight="1">
      <c r="B123" s="43" t="s">
        <v>135</v>
      </c>
      <c r="C123" s="44"/>
      <c r="E123" s="143"/>
      <c r="F123" s="143"/>
      <c r="H123" s="123">
        <v>1141.1428571428571</v>
      </c>
      <c r="I123" s="8">
        <v>2310</v>
      </c>
      <c r="J123" s="124">
        <v>1800</v>
      </c>
      <c r="K123" s="125">
        <v>2820</v>
      </c>
      <c r="M123" s="121">
        <f t="shared" si="28"/>
        <v>0</v>
      </c>
      <c r="N123" s="15"/>
      <c r="O123" s="121" t="str">
        <f t="shared" si="34"/>
        <v/>
      </c>
      <c r="P123" s="122"/>
      <c r="Q123" s="121" t="str">
        <f t="shared" si="35"/>
        <v/>
      </c>
      <c r="R123" s="121" t="str">
        <f t="shared" si="36"/>
        <v/>
      </c>
      <c r="S123" s="121" t="str">
        <f t="shared" si="37"/>
        <v/>
      </c>
      <c r="T123" s="121" t="str">
        <f t="shared" si="38"/>
        <v/>
      </c>
      <c r="U123" s="122"/>
      <c r="V123" s="121" t="str">
        <f t="shared" si="39"/>
        <v/>
      </c>
      <c r="Y123" s="96"/>
    </row>
    <row r="124" spans="2:25" ht="21" customHeight="1">
      <c r="B124" s="117" t="s">
        <v>136</v>
      </c>
      <c r="C124" s="118"/>
      <c r="E124" s="142"/>
      <c r="F124" s="142"/>
      <c r="H124" s="123">
        <v>2137.4358974358975</v>
      </c>
      <c r="I124" s="9">
        <v>3510</v>
      </c>
      <c r="J124" s="127">
        <v>2520</v>
      </c>
      <c r="K124" s="128">
        <v>4500</v>
      </c>
      <c r="M124" s="121">
        <f t="shared" si="28"/>
        <v>0</v>
      </c>
      <c r="N124" s="15"/>
      <c r="O124" s="121" t="str">
        <f t="shared" si="34"/>
        <v/>
      </c>
      <c r="P124" s="122"/>
      <c r="Q124" s="121" t="str">
        <f t="shared" si="35"/>
        <v/>
      </c>
      <c r="R124" s="121" t="str">
        <f t="shared" si="36"/>
        <v/>
      </c>
      <c r="S124" s="121" t="str">
        <f t="shared" si="37"/>
        <v/>
      </c>
      <c r="T124" s="121" t="str">
        <f t="shared" si="38"/>
        <v/>
      </c>
      <c r="U124" s="122"/>
      <c r="V124" s="121" t="str">
        <f t="shared" si="39"/>
        <v/>
      </c>
      <c r="Y124" s="96"/>
    </row>
    <row r="125" spans="2:25" ht="21" customHeight="1">
      <c r="B125" s="43" t="s">
        <v>137</v>
      </c>
      <c r="C125" s="44"/>
      <c r="E125" s="143"/>
      <c r="F125" s="143"/>
      <c r="H125" s="123">
        <v>3049.2380952380954</v>
      </c>
      <c r="I125" s="8">
        <v>13050</v>
      </c>
      <c r="J125" s="124">
        <v>7200</v>
      </c>
      <c r="K125" s="125">
        <v>18900</v>
      </c>
      <c r="M125" s="121">
        <f t="shared" si="28"/>
        <v>0</v>
      </c>
      <c r="N125" s="15"/>
      <c r="O125" s="121" t="str">
        <f t="shared" si="34"/>
        <v/>
      </c>
      <c r="P125" s="122"/>
      <c r="Q125" s="121" t="str">
        <f t="shared" si="35"/>
        <v/>
      </c>
      <c r="R125" s="121" t="str">
        <f t="shared" si="36"/>
        <v/>
      </c>
      <c r="S125" s="121" t="str">
        <f t="shared" si="37"/>
        <v/>
      </c>
      <c r="T125" s="121" t="str">
        <f t="shared" si="38"/>
        <v/>
      </c>
      <c r="U125" s="122"/>
      <c r="V125" s="121" t="str">
        <f t="shared" si="39"/>
        <v/>
      </c>
      <c r="Y125" s="96"/>
    </row>
    <row r="126" spans="2:25">
      <c r="B126" s="33"/>
      <c r="C126" s="34"/>
      <c r="D126" s="34"/>
      <c r="E126" s="19"/>
      <c r="F126" s="19"/>
      <c r="G126" s="19"/>
      <c r="H126" s="19"/>
      <c r="I126" s="19"/>
      <c r="J126" s="19"/>
      <c r="K126" s="19"/>
      <c r="L126" s="19"/>
      <c r="M126" s="130"/>
      <c r="N126" s="17"/>
      <c r="O126" s="131"/>
      <c r="P126" s="131"/>
      <c r="Q126" s="131"/>
      <c r="R126" s="131"/>
      <c r="S126" s="131"/>
      <c r="T126" s="131"/>
      <c r="U126" s="131"/>
      <c r="V126" s="131"/>
      <c r="W126" s="17"/>
    </row>
    <row r="127" spans="2:25" ht="42" customHeight="1">
      <c r="B127" s="162" t="s">
        <v>138</v>
      </c>
      <c r="C127" s="163"/>
      <c r="D127" s="34"/>
      <c r="E127" s="19"/>
      <c r="F127" s="19"/>
      <c r="G127" s="19"/>
      <c r="H127" s="19"/>
      <c r="I127" s="19"/>
      <c r="J127" s="19"/>
      <c r="K127" s="19"/>
      <c r="L127" s="19"/>
      <c r="M127" s="130"/>
      <c r="N127" s="17"/>
      <c r="O127" s="200" t="s">
        <v>49</v>
      </c>
      <c r="P127" s="132"/>
      <c r="Q127" s="202" t="s">
        <v>50</v>
      </c>
      <c r="R127" s="203"/>
      <c r="S127" s="203"/>
      <c r="T127" s="203"/>
      <c r="U127" s="132"/>
      <c r="V127" s="188" t="s">
        <v>51</v>
      </c>
      <c r="W127" s="17"/>
    </row>
    <row r="128" spans="2:25" ht="42" customHeight="1">
      <c r="B128" s="162"/>
      <c r="C128" s="163"/>
      <c r="D128" s="34"/>
      <c r="E128" s="19"/>
      <c r="F128" s="19"/>
      <c r="G128" s="19"/>
      <c r="H128" s="19"/>
      <c r="I128" s="19"/>
      <c r="J128" s="19"/>
      <c r="K128" s="19"/>
      <c r="L128" s="19"/>
      <c r="M128" s="130"/>
      <c r="N128" s="17"/>
      <c r="O128" s="201"/>
      <c r="P128" s="133"/>
      <c r="Q128" s="134" t="s">
        <v>21</v>
      </c>
      <c r="R128" s="134" t="s">
        <v>24</v>
      </c>
      <c r="S128" s="134" t="s">
        <v>30</v>
      </c>
      <c r="T128" s="134" t="s">
        <v>53</v>
      </c>
      <c r="U128" s="133"/>
      <c r="V128" s="189"/>
      <c r="W128" s="17"/>
    </row>
    <row r="129" spans="2:25" ht="39.4" customHeight="1">
      <c r="B129" s="163"/>
      <c r="C129" s="163"/>
      <c r="D129" s="54"/>
      <c r="E129" s="16"/>
      <c r="F129" s="16"/>
      <c r="G129" s="16"/>
      <c r="H129" s="16"/>
      <c r="I129" s="16"/>
      <c r="J129" s="16"/>
      <c r="K129" s="16"/>
      <c r="L129" s="16"/>
      <c r="M129" s="135"/>
      <c r="N129" s="54"/>
      <c r="O129" s="136">
        <f>SUM(O48:O126)</f>
        <v>0</v>
      </c>
      <c r="P129" s="137"/>
      <c r="Q129" s="138">
        <f>SUM(Q48:Q126)</f>
        <v>0</v>
      </c>
      <c r="R129" s="138">
        <f t="shared" ref="R129:T129" si="40">SUM(R48:R126)</f>
        <v>0</v>
      </c>
      <c r="S129" s="138">
        <f t="shared" si="40"/>
        <v>0</v>
      </c>
      <c r="T129" s="138">
        <f t="shared" si="40"/>
        <v>0</v>
      </c>
      <c r="U129" s="137"/>
      <c r="V129" s="139">
        <f>SUM(V48:V126)</f>
        <v>0</v>
      </c>
      <c r="W129" s="54"/>
    </row>
    <row r="130" spans="2:25">
      <c r="O130" s="15"/>
      <c r="P130" s="15"/>
      <c r="Q130" s="15"/>
      <c r="R130" s="15"/>
      <c r="S130" s="15"/>
      <c r="T130" s="15"/>
      <c r="U130" s="15"/>
    </row>
    <row r="131" spans="2:25" ht="18" customHeight="1">
      <c r="B131" s="14" t="s">
        <v>139</v>
      </c>
      <c r="O131" s="15"/>
      <c r="P131" s="15"/>
      <c r="Q131" s="15"/>
      <c r="R131" s="15"/>
      <c r="S131" s="15"/>
      <c r="T131" s="15"/>
      <c r="U131" s="15"/>
    </row>
    <row r="132" spans="2:25" ht="18" customHeight="1">
      <c r="B132" s="14" t="s">
        <v>140</v>
      </c>
      <c r="O132" s="15"/>
      <c r="P132" s="15"/>
      <c r="Q132" s="15"/>
      <c r="R132" s="15"/>
      <c r="S132" s="15"/>
      <c r="T132" s="15"/>
      <c r="U132" s="15"/>
    </row>
    <row r="133" spans="2:25" ht="18" customHeight="1">
      <c r="B133" s="14" t="s">
        <v>141</v>
      </c>
    </row>
    <row r="134" spans="2:25" ht="18" customHeight="1">
      <c r="B134" s="14" t="s">
        <v>142</v>
      </c>
    </row>
    <row r="135" spans="2:25" ht="18" customHeight="1">
      <c r="B135" s="14" t="s">
        <v>143</v>
      </c>
    </row>
    <row r="136" spans="2:25" ht="18" customHeight="1">
      <c r="B136" s="14" t="s">
        <v>144</v>
      </c>
      <c r="M136" s="16"/>
      <c r="N136" s="54"/>
      <c r="O136" s="54"/>
      <c r="P136" s="54"/>
      <c r="Q136" s="54"/>
      <c r="R136" s="54"/>
      <c r="S136" s="54"/>
      <c r="T136" s="54"/>
      <c r="U136" s="54"/>
      <c r="V136" s="16"/>
      <c r="W136" s="54"/>
      <c r="X136" s="54"/>
      <c r="Y136" s="54"/>
    </row>
    <row r="137" spans="2:25" ht="18" customHeight="1">
      <c r="B137" s="14" t="s">
        <v>145</v>
      </c>
      <c r="M137" s="16"/>
      <c r="N137" s="54"/>
      <c r="O137" s="140"/>
      <c r="P137" s="140"/>
      <c r="Q137" s="140"/>
      <c r="R137" s="140"/>
      <c r="S137" s="140"/>
      <c r="T137" s="140"/>
      <c r="U137" s="140"/>
      <c r="V137" s="140"/>
      <c r="W137" s="54"/>
      <c r="X137" s="54"/>
      <c r="Y137" s="54"/>
    </row>
    <row r="138" spans="2:25" ht="54" customHeight="1">
      <c r="M138" s="16"/>
      <c r="N138" s="54"/>
      <c r="O138" s="140"/>
      <c r="P138" s="140"/>
      <c r="Q138" s="140"/>
      <c r="R138" s="140"/>
      <c r="S138" s="140"/>
      <c r="T138" s="140"/>
      <c r="U138" s="140"/>
      <c r="V138" s="140"/>
      <c r="W138" s="54"/>
      <c r="X138" s="54"/>
      <c r="Y138" s="54"/>
    </row>
    <row r="139" spans="2:25" ht="8.25" customHeight="1">
      <c r="M139" s="16"/>
      <c r="N139" s="54"/>
      <c r="O139" s="141"/>
      <c r="P139" s="141"/>
      <c r="Q139" s="141"/>
      <c r="R139" s="141"/>
      <c r="S139" s="141"/>
      <c r="T139" s="141"/>
      <c r="U139" s="141"/>
      <c r="V139" s="141"/>
      <c r="W139" s="54"/>
      <c r="X139" s="54"/>
      <c r="Y139" s="54"/>
    </row>
    <row r="140" spans="2:25" hidden="1">
      <c r="M140" s="16"/>
      <c r="N140" s="54"/>
      <c r="O140" s="54"/>
      <c r="P140" s="54"/>
      <c r="Q140" s="54"/>
      <c r="R140" s="54"/>
      <c r="S140" s="54"/>
      <c r="T140" s="54"/>
      <c r="U140" s="54"/>
      <c r="V140" s="16"/>
      <c r="W140" s="54"/>
      <c r="X140" s="54"/>
      <c r="Y140" s="54"/>
    </row>
    <row r="141" spans="2:25" hidden="1">
      <c r="M141" s="16"/>
      <c r="N141" s="54"/>
      <c r="O141" s="54"/>
      <c r="P141" s="54"/>
      <c r="Q141" s="54"/>
      <c r="R141" s="54"/>
      <c r="S141" s="54"/>
      <c r="T141" s="54"/>
      <c r="U141" s="54"/>
      <c r="V141" s="16"/>
      <c r="W141" s="54"/>
      <c r="X141" s="54"/>
      <c r="Y141" s="54"/>
    </row>
    <row r="142" spans="2:25" hidden="1">
      <c r="M142" s="16"/>
      <c r="N142" s="54"/>
      <c r="O142" s="54"/>
      <c r="P142" s="54"/>
      <c r="Q142" s="54"/>
      <c r="R142" s="54"/>
      <c r="S142" s="54"/>
      <c r="T142" s="54"/>
      <c r="U142" s="54"/>
      <c r="V142" s="16"/>
      <c r="W142" s="54"/>
      <c r="X142" s="54"/>
      <c r="Y142" s="54"/>
    </row>
    <row r="143" spans="2:25" hidden="1">
      <c r="M143" s="16"/>
      <c r="N143" s="54"/>
      <c r="O143" s="54"/>
      <c r="P143" s="54"/>
      <c r="Q143" s="54"/>
      <c r="R143" s="54"/>
      <c r="S143" s="54"/>
      <c r="T143" s="54"/>
      <c r="U143" s="54"/>
      <c r="V143" s="16"/>
      <c r="W143" s="54"/>
      <c r="X143" s="54"/>
      <c r="Y143" s="54"/>
    </row>
    <row r="144" spans="2:25" hidden="1">
      <c r="M144" s="16"/>
      <c r="N144" s="54"/>
      <c r="O144" s="54"/>
      <c r="P144" s="54"/>
      <c r="Q144" s="54"/>
      <c r="R144" s="54"/>
      <c r="S144" s="54"/>
      <c r="T144" s="54"/>
      <c r="U144" s="54"/>
      <c r="V144" s="16"/>
      <c r="W144" s="54"/>
      <c r="X144" s="54"/>
      <c r="Y144" s="54"/>
    </row>
    <row r="145" spans="13:25" hidden="1">
      <c r="M145" s="16"/>
      <c r="N145" s="54"/>
      <c r="O145" s="54"/>
      <c r="P145" s="54"/>
      <c r="Q145" s="54"/>
      <c r="R145" s="54"/>
      <c r="S145" s="54"/>
      <c r="T145" s="54"/>
      <c r="U145" s="54"/>
      <c r="V145" s="16"/>
      <c r="W145" s="54"/>
      <c r="X145" s="54"/>
      <c r="Y145" s="54"/>
    </row>
    <row r="146" spans="13:25" hidden="1">
      <c r="M146" s="16"/>
      <c r="N146" s="54"/>
      <c r="O146" s="54"/>
      <c r="P146" s="54"/>
      <c r="Q146" s="54"/>
      <c r="R146" s="54"/>
      <c r="S146" s="54"/>
      <c r="T146" s="54"/>
      <c r="U146" s="54"/>
      <c r="V146" s="16"/>
      <c r="W146" s="54"/>
      <c r="X146" s="54"/>
      <c r="Y146" s="54"/>
    </row>
    <row r="147" spans="13:25" hidden="1">
      <c r="M147" s="16"/>
      <c r="N147" s="54"/>
      <c r="O147" s="54"/>
      <c r="P147" s="54"/>
      <c r="Q147" s="54"/>
      <c r="R147" s="54"/>
      <c r="S147" s="54"/>
      <c r="T147" s="54"/>
      <c r="U147" s="54"/>
      <c r="V147" s="16"/>
      <c r="W147" s="54"/>
      <c r="X147" s="54"/>
      <c r="Y147" s="54"/>
    </row>
    <row r="148" spans="13:25" hidden="1">
      <c r="M148" s="16"/>
      <c r="N148" s="54"/>
      <c r="O148" s="54"/>
      <c r="P148" s="54"/>
      <c r="Q148" s="54"/>
      <c r="R148" s="54"/>
      <c r="S148" s="54"/>
      <c r="T148" s="54"/>
      <c r="U148" s="54"/>
      <c r="V148" s="16"/>
      <c r="W148" s="54"/>
      <c r="X148" s="54"/>
      <c r="Y148" s="54"/>
    </row>
    <row r="149" spans="13:25" hidden="1">
      <c r="M149" s="16"/>
      <c r="N149" s="54"/>
      <c r="O149" s="54"/>
      <c r="P149" s="54"/>
      <c r="Q149" s="54"/>
      <c r="R149" s="54"/>
      <c r="S149" s="54"/>
      <c r="T149" s="54"/>
      <c r="U149" s="54"/>
      <c r="V149" s="16"/>
      <c r="W149" s="54"/>
      <c r="X149" s="54"/>
      <c r="Y149" s="54"/>
    </row>
    <row r="150" spans="13:25" hidden="1">
      <c r="M150" s="16"/>
      <c r="N150" s="54"/>
      <c r="O150" s="54"/>
      <c r="P150" s="54"/>
      <c r="Q150" s="54"/>
      <c r="R150" s="54"/>
      <c r="S150" s="54"/>
      <c r="T150" s="54"/>
      <c r="U150" s="54"/>
      <c r="V150" s="16"/>
      <c r="W150" s="54"/>
      <c r="X150" s="54"/>
      <c r="Y150" s="54"/>
    </row>
    <row r="151" spans="13:25" hidden="1">
      <c r="M151" s="16"/>
      <c r="N151" s="54"/>
      <c r="O151" s="54"/>
      <c r="P151" s="54"/>
      <c r="Q151" s="54"/>
      <c r="R151" s="54"/>
      <c r="S151" s="54"/>
      <c r="T151" s="54"/>
      <c r="U151" s="54"/>
      <c r="V151" s="16"/>
      <c r="W151" s="54"/>
      <c r="X151" s="54"/>
      <c r="Y151" s="54"/>
    </row>
  </sheetData>
  <sheetProtection algorithmName="SHA-512" hashValue="hiR5c1A2vFECJILRVmz33Gx0BoLKwYadQaflxDnMZ4gqNcG9fDRl++OqAxG3sGi2rJwSX7RQnUthtDoc1KRQmw==" saltValue="GA3ExNSiG6BF+/YDREZ/Rw==" spinCount="100000" sheet="1" objects="1" selectLockedCells="1"/>
  <mergeCells count="81">
    <mergeCell ref="C2:C3"/>
    <mergeCell ref="E2:K3"/>
    <mergeCell ref="Q89:T89"/>
    <mergeCell ref="O127:O128"/>
    <mergeCell ref="Q127:T127"/>
    <mergeCell ref="B82:C82"/>
    <mergeCell ref="B83:C83"/>
    <mergeCell ref="B84:C84"/>
    <mergeCell ref="B85:C85"/>
    <mergeCell ref="E78:E79"/>
    <mergeCell ref="B80:C80"/>
    <mergeCell ref="B81:C81"/>
    <mergeCell ref="H78:H79"/>
    <mergeCell ref="B7:C10"/>
    <mergeCell ref="B48:C49"/>
    <mergeCell ref="F48:F49"/>
    <mergeCell ref="V127:V128"/>
    <mergeCell ref="M48:M49"/>
    <mergeCell ref="M66:M67"/>
    <mergeCell ref="M78:M79"/>
    <mergeCell ref="V78:V79"/>
    <mergeCell ref="V66:V67"/>
    <mergeCell ref="V48:V49"/>
    <mergeCell ref="Q48:T48"/>
    <mergeCell ref="Q66:T66"/>
    <mergeCell ref="Q78:T78"/>
    <mergeCell ref="Q90:Q91"/>
    <mergeCell ref="R90:R91"/>
    <mergeCell ref="S90:S91"/>
    <mergeCell ref="T90:T91"/>
    <mergeCell ref="B44:C44"/>
    <mergeCell ref="E7:E10"/>
    <mergeCell ref="F78:F79"/>
    <mergeCell ref="F66:F67"/>
    <mergeCell ref="B66:C67"/>
    <mergeCell ref="E66:E67"/>
    <mergeCell ref="B22:C22"/>
    <mergeCell ref="H22:I22"/>
    <mergeCell ref="H23:I23"/>
    <mergeCell ref="H24:I24"/>
    <mergeCell ref="H25:I25"/>
    <mergeCell ref="H26:I26"/>
    <mergeCell ref="H48:H49"/>
    <mergeCell ref="B127:C129"/>
    <mergeCell ref="M89:M91"/>
    <mergeCell ref="V89:V91"/>
    <mergeCell ref="B89:C91"/>
    <mergeCell ref="O48:O49"/>
    <mergeCell ref="O66:O67"/>
    <mergeCell ref="O78:O79"/>
    <mergeCell ref="O89:O91"/>
    <mergeCell ref="I78:K78"/>
    <mergeCell ref="B78:C79"/>
    <mergeCell ref="E89:F89"/>
    <mergeCell ref="I48:K48"/>
    <mergeCell ref="H66:H67"/>
    <mergeCell ref="I66:K66"/>
    <mergeCell ref="E48:E49"/>
    <mergeCell ref="H35:I35"/>
    <mergeCell ref="H36:I36"/>
    <mergeCell ref="H27:I27"/>
    <mergeCell ref="H28:I28"/>
    <mergeCell ref="H29:I29"/>
    <mergeCell ref="H30:I30"/>
    <mergeCell ref="H31:I31"/>
    <mergeCell ref="V22:V23"/>
    <mergeCell ref="H89:K89"/>
    <mergeCell ref="I90:K90"/>
    <mergeCell ref="H90:H91"/>
    <mergeCell ref="E90:E91"/>
    <mergeCell ref="F90:F91"/>
    <mergeCell ref="H42:I42"/>
    <mergeCell ref="H44:I44"/>
    <mergeCell ref="H37:I37"/>
    <mergeCell ref="H38:I38"/>
    <mergeCell ref="H39:I39"/>
    <mergeCell ref="H40:I40"/>
    <mergeCell ref="H41:I41"/>
    <mergeCell ref="H32:I32"/>
    <mergeCell ref="H33:I33"/>
    <mergeCell ref="H34:I34"/>
  </mergeCells>
  <dataValidations count="4">
    <dataValidation type="whole" allowBlank="1" showInputMessage="1" showErrorMessage="1" sqref="E68:E76 E80:E85 E50:E64" xr:uid="{5C239D65-BCF1-4E0D-9E1B-18B20CCAB87C}">
      <formula1>0</formula1>
      <formula2>1000000000000000</formula2>
    </dataValidation>
    <dataValidation type="decimal" allowBlank="1" showInputMessage="1" showErrorMessage="1" sqref="E11:E16" xr:uid="{88E1B5DF-BDE7-40B8-AD99-E2B4FBFDDAB1}">
      <formula1>0</formula1>
      <formula2>100000000</formula2>
    </dataValidation>
    <dataValidation type="list" allowBlank="1" showInputMessage="1" showErrorMessage="1" sqref="F80:F85 F68:F76 F50:F64" xr:uid="{52700F50-7748-42A5-A986-248A31B26F78}">
      <formula1>$V$6:$V$9</formula1>
    </dataValidation>
    <dataValidation type="decimal" allowBlank="1" showInputMessage="1" showErrorMessage="1" sqref="E92:F125" xr:uid="{5F7C0BE8-2263-43AA-8391-991360092761}">
      <formula1>0</formula1>
      <formula2>1000000000000000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4D6344A80F8F41BA22188F2E1FAF7D" ma:contentTypeVersion="12" ma:contentTypeDescription="Create a new document." ma:contentTypeScope="" ma:versionID="67d9222b9616c913d6ec7151a38a5502">
  <xsd:schema xmlns:xsd="http://www.w3.org/2001/XMLSchema" xmlns:xs="http://www.w3.org/2001/XMLSchema" xmlns:p="http://schemas.microsoft.com/office/2006/metadata/properties" xmlns:ns2="cbac122c-214d-43eb-88aa-695fafdf2c74" xmlns:ns3="044d190e-5bea-4934-9258-9245c656a191" targetNamespace="http://schemas.microsoft.com/office/2006/metadata/properties" ma:root="true" ma:fieldsID="a887ec8c81eff7c8ee3657a8e5a3f4b1" ns2:_="" ns3:_="">
    <xsd:import namespace="cbac122c-214d-43eb-88aa-695fafdf2c74"/>
    <xsd:import namespace="044d190e-5bea-4934-9258-9245c656a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c122c-214d-43eb-88aa-695fafdf2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d190e-5bea-4934-9258-9245c656a19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71CB0-EB44-41A0-B3EC-A5F9E589FD2B}"/>
</file>

<file path=customXml/itemProps2.xml><?xml version="1.0" encoding="utf-8"?>
<ds:datastoreItem xmlns:ds="http://schemas.openxmlformats.org/officeDocument/2006/customXml" ds:itemID="{AFFB216A-0D14-45BE-B67D-0BC16702F408}"/>
</file>

<file path=customXml/itemProps3.xml><?xml version="1.0" encoding="utf-8"?>
<ds:datastoreItem xmlns:ds="http://schemas.openxmlformats.org/officeDocument/2006/customXml" ds:itemID="{F327BB63-6D4E-4F16-AA7C-D2C651688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 D</dc:creator>
  <cp:keywords/>
  <dc:description/>
  <cp:lastModifiedBy>Sharon Flynn</cp:lastModifiedBy>
  <cp:revision/>
  <dcterms:created xsi:type="dcterms:W3CDTF">2020-11-11T07:38:20Z</dcterms:created>
  <dcterms:modified xsi:type="dcterms:W3CDTF">2021-11-10T23:40:58Z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0x0101002E4D6344A80F8F41BA22188F2E1FAF7D</vt:lpwstr>
  </property>
</Properties>
</file>