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66925"/>
  <mc:AlternateContent xmlns:mc="http://schemas.openxmlformats.org/markup-compatibility/2006">
    <mc:Choice Requires="x15">
      <x15ac:absPath xmlns:x15ac="http://schemas.microsoft.com/office/spreadsheetml/2010/11/ac" url="\\th-fs01.baysidehealth.intra\users$\bradyz\My Documents\ACPSEM\Workforce Project\Calculator\"/>
    </mc:Choice>
  </mc:AlternateContent>
  <xr:revisionPtr revIDLastSave="0" documentId="13_ncr:1_{08664EE4-4202-48CC-928A-1C7422EB38AE}" xr6:coauthVersionLast="36" xr6:coauthVersionMax="36" xr10:uidLastSave="{00000000-0000-0000-0000-000000000000}"/>
  <workbookProtection workbookPassword="E9C7" lockStructure="1"/>
  <bookViews>
    <workbookView xWindow="0" yWindow="0" windowWidth="19740" windowHeight="11355" tabRatio="933" firstSheet="1" activeTab="1" xr2:uid="{00000000-000D-0000-FFFF-FFFF00000000}"/>
  </bookViews>
  <sheets>
    <sheet name="Guidance" sheetId="13" state="hidden" r:id="rId1"/>
    <sheet name="1. DIMP Workday Breakdown" sheetId="1" r:id="rId2"/>
    <sheet name="2. Equipment Dependent Factors" sheetId="2" r:id="rId3"/>
    <sheet name="3. Patient Dependent Factors" sheetId="4" r:id="rId4"/>
    <sheet name="4. Practice Dependent Factors" sheetId="6" r:id="rId5"/>
    <sheet name="5. MP Service Related Factors" sheetId="7" r:id="rId6"/>
    <sheet name="6. Training &amp; Research Factors" sheetId="8" r:id="rId7"/>
    <sheet name="7. (Opt)Specific Local Practice" sheetId="17" r:id="rId8"/>
    <sheet name="FTE Summary" sheetId="10" r:id="rId9"/>
    <sheet name="Version Control" sheetId="15"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2" i="2" l="1"/>
  <c r="H61" i="2"/>
  <c r="F26" i="17" l="1"/>
  <c r="F38" i="4"/>
  <c r="F31" i="7" l="1"/>
  <c r="F19" i="6"/>
  <c r="F33" i="6" s="1"/>
  <c r="F58" i="2" l="1"/>
  <c r="F25" i="4"/>
  <c r="F46" i="6"/>
  <c r="F26" i="8" l="1"/>
  <c r="F30" i="2"/>
  <c r="D23" i="1"/>
  <c r="D24" i="1" s="1"/>
  <c r="H16" i="17" l="1"/>
  <c r="H22" i="17"/>
  <c r="H18" i="17"/>
  <c r="H24" i="17"/>
  <c r="H23" i="17"/>
  <c r="H21" i="17"/>
  <c r="H20" i="17"/>
  <c r="H19" i="17"/>
  <c r="H17" i="17"/>
  <c r="H23" i="7"/>
  <c r="H17" i="7"/>
  <c r="H24" i="7"/>
  <c r="H19" i="6"/>
  <c r="H24" i="8"/>
  <c r="H16" i="4"/>
  <c r="H19" i="7"/>
  <c r="H56" i="2"/>
  <c r="H22" i="2"/>
  <c r="H22" i="8"/>
  <c r="H28" i="7"/>
  <c r="H18" i="7"/>
  <c r="H28" i="6"/>
  <c r="H20" i="6"/>
  <c r="H22" i="4"/>
  <c r="H55" i="2"/>
  <c r="H47" i="2"/>
  <c r="H39" i="2"/>
  <c r="H21" i="2"/>
  <c r="H21" i="8"/>
  <c r="H27" i="7"/>
  <c r="H16" i="7"/>
  <c r="H27" i="6"/>
  <c r="H18" i="6"/>
  <c r="H21" i="4"/>
  <c r="H54" i="2"/>
  <c r="H46" i="2"/>
  <c r="H28" i="2"/>
  <c r="H20" i="2"/>
  <c r="H20" i="8"/>
  <c r="H26" i="7"/>
  <c r="H44" i="6"/>
  <c r="H26" i="6"/>
  <c r="H17" i="6"/>
  <c r="H20" i="4"/>
  <c r="H53" i="2"/>
  <c r="H45" i="2"/>
  <c r="H27" i="2"/>
  <c r="H19" i="2"/>
  <c r="H19" i="8"/>
  <c r="H25" i="7"/>
  <c r="H43" i="6"/>
  <c r="H25" i="6"/>
  <c r="H16" i="6"/>
  <c r="H19" i="4"/>
  <c r="H44" i="2"/>
  <c r="H26" i="2"/>
  <c r="H18" i="2"/>
  <c r="H23" i="8"/>
  <c r="H21" i="6"/>
  <c r="H23" i="4"/>
  <c r="H40" i="2"/>
  <c r="H52" i="2"/>
  <c r="H18" i="8"/>
  <c r="H22" i="7"/>
  <c r="H42" i="6"/>
  <c r="H24" i="6"/>
  <c r="H36" i="4"/>
  <c r="H17" i="4"/>
  <c r="H51" i="2"/>
  <c r="H43" i="2"/>
  <c r="H25" i="2"/>
  <c r="H17" i="2"/>
  <c r="H17" i="8"/>
  <c r="H21" i="7"/>
  <c r="H31" i="6"/>
  <c r="H23" i="6"/>
  <c r="H35" i="4"/>
  <c r="H18" i="4"/>
  <c r="H50" i="2"/>
  <c r="H42" i="2"/>
  <c r="H24" i="2"/>
  <c r="H16" i="2"/>
  <c r="H16" i="8"/>
  <c r="H20" i="7"/>
  <c r="H30" i="6"/>
  <c r="H22" i="6"/>
  <c r="H34" i="4"/>
  <c r="H49" i="2"/>
  <c r="H41" i="2"/>
  <c r="H23" i="2"/>
  <c r="H29" i="7"/>
  <c r="H29" i="6"/>
  <c r="H48" i="2"/>
  <c r="H26" i="17" l="1"/>
  <c r="F20" i="10" s="1"/>
  <c r="D16" i="10"/>
  <c r="E16" i="10"/>
  <c r="H38" i="4"/>
  <c r="E15" i="10" s="1"/>
  <c r="H31" i="7"/>
  <c r="F18" i="10" s="1"/>
  <c r="H25" i="4"/>
  <c r="D15" i="10" s="1"/>
  <c r="H26" i="8"/>
  <c r="F19" i="10" s="1"/>
  <c r="H46" i="6"/>
  <c r="F17" i="10" s="1"/>
  <c r="H58" i="2"/>
  <c r="E14" i="10" s="1"/>
  <c r="H33" i="6"/>
  <c r="F16" i="10" s="1"/>
  <c r="H30" i="2"/>
  <c r="D14" i="10" s="1"/>
  <c r="F15" i="10" l="1"/>
  <c r="F14" i="10"/>
  <c r="F22" i="10" s="1"/>
</calcChain>
</file>

<file path=xl/sharedStrings.xml><?xml version="1.0" encoding="utf-8"?>
<sst xmlns="http://schemas.openxmlformats.org/spreadsheetml/2006/main" count="332" uniqueCount="252">
  <si>
    <t>This Activity Time Form is to be completed by DIMP Working Group (DWG) Members.</t>
  </si>
  <si>
    <t>This form is broken down intpo sections that reflect the DIMP Activities Documentation (extensively discussed at DWG meetings)</t>
  </si>
  <si>
    <t>Section 1 - DIMP workday breakdown</t>
  </si>
  <si>
    <t xml:space="preserve">This section establishes the baseline for DIMP standard working hours at the user's site, organisation or jurisdiction.  This information </t>
  </si>
  <si>
    <t xml:space="preserve">drives all DIMP full-time equivalent (FTE) calculations in this form (Sections 2 to 6) and annual DIMP FTE working hours. </t>
  </si>
  <si>
    <t>Sections 2 to 6 DIMP activities (by factor type)</t>
  </si>
  <si>
    <r>
      <t xml:space="preserve">In these sections the DWG are asked to estimate average </t>
    </r>
    <r>
      <rPr>
        <b/>
        <u/>
        <sz val="9"/>
        <color theme="1" tint="0.14999847407452621"/>
        <rFont val="Century Gothic"/>
        <family val="2"/>
      </rPr>
      <t>annual</t>
    </r>
    <r>
      <rPr>
        <sz val="9"/>
        <color theme="1" tint="0.14999847407452621"/>
        <rFont val="Century Gothic"/>
        <family val="2"/>
      </rPr>
      <t xml:space="preserve"> times to complete the duties described for each activity. </t>
    </r>
  </si>
  <si>
    <r>
      <t>Annual time estimates should reflect</t>
    </r>
    <r>
      <rPr>
        <b/>
        <sz val="11"/>
        <color theme="0"/>
        <rFont val="Century Gothic"/>
        <family val="2"/>
      </rPr>
      <t xml:space="preserve"> 'Best Practice'</t>
    </r>
  </si>
  <si>
    <t>This form allows users to enter a number of units (i.e., equipment, patients, staff).  This could be real volumes at your site or some other estimated volume</t>
  </si>
  <si>
    <t>the form will calclate DIMP FTE as a reasonability test.  This can be used to validate unit times as the user progresses.</t>
  </si>
  <si>
    <r>
      <rPr>
        <b/>
        <sz val="9"/>
        <color theme="1" tint="0.14999847407452621"/>
        <rFont val="Century Gothic"/>
        <family val="2"/>
      </rPr>
      <t>n.b1</t>
    </r>
    <r>
      <rPr>
        <sz val="9"/>
        <color theme="1" tint="0.14999847407452621"/>
        <rFont val="Century Gothic"/>
        <family val="2"/>
      </rPr>
      <t>, you are encouraged to provide time estimates even if you do not have actual volume at your site.</t>
    </r>
  </si>
  <si>
    <r>
      <rPr>
        <b/>
        <sz val="9"/>
        <color theme="1" tint="0.14999847407452621"/>
        <rFont val="Century Gothic"/>
        <family val="2"/>
      </rPr>
      <t>n.b2</t>
    </r>
    <r>
      <rPr>
        <sz val="9"/>
        <color theme="1" tint="0.14999847407452621"/>
        <rFont val="Century Gothic"/>
        <family val="2"/>
      </rPr>
      <t>, please note any missing activities in the comments sections.</t>
    </r>
  </si>
  <si>
    <t>FTE summary</t>
  </si>
  <si>
    <t>This worksheet outputs DIMP FTE based on activity time and unit volume estimates).</t>
  </si>
  <si>
    <t>1. DIMP workday breakdown</t>
  </si>
  <si>
    <r>
      <t xml:space="preserve">Please detail </t>
    </r>
    <r>
      <rPr>
        <u/>
        <sz val="10"/>
        <color theme="1" tint="0.14999847407452621"/>
        <rFont val="Century Gothic"/>
        <family val="2"/>
      </rPr>
      <t>'typical' standard</t>
    </r>
    <r>
      <rPr>
        <sz val="10"/>
        <color theme="1" tint="0.14999847407452621"/>
        <rFont val="Century Gothic"/>
        <family val="2"/>
      </rPr>
      <t xml:space="preserve"> working hours for a full-time DIMP at your site</t>
    </r>
  </si>
  <si>
    <t>DIMP Standard Work Hours</t>
  </si>
  <si>
    <t>Hours:</t>
  </si>
  <si>
    <t xml:space="preserve">  - Working hours per day</t>
  </si>
  <si>
    <t>Days:</t>
  </si>
  <si>
    <t xml:space="preserve">  - Working days per week</t>
  </si>
  <si>
    <t xml:space="preserve">  - Annual leave (working days per year)</t>
  </si>
  <si>
    <t xml:space="preserve">  - Public Holidays per year</t>
  </si>
  <si>
    <t xml:space="preserve">  - Conference and study leave days per year</t>
  </si>
  <si>
    <t xml:space="preserve">  - Other leave days (total per year)</t>
  </si>
  <si>
    <t>Total work days per year</t>
  </si>
  <si>
    <t>Total hours worked per year</t>
  </si>
  <si>
    <t>2a. Equipment dependent factors for nuclear medicine</t>
  </si>
  <si>
    <t>For each activity in the table, please indicate:</t>
  </si>
  <si>
    <r>
      <t xml:space="preserve">   - The number of items of equipment (</t>
    </r>
    <r>
      <rPr>
        <b/>
        <sz val="10"/>
        <color theme="1" tint="0.14999847407452621"/>
        <rFont val="Century Gothic"/>
        <family val="2"/>
      </rPr>
      <t>Column E</t>
    </r>
    <r>
      <rPr>
        <sz val="10"/>
        <color theme="1" tint="0.14999847407452621"/>
        <rFont val="Century Gothic"/>
        <family val="2"/>
      </rPr>
      <t>)</t>
    </r>
  </si>
  <si>
    <t xml:space="preserve">Medical Physicist Associated Duties (may include but not restricted to the list below)
- A complete range of periodic equipment performance tests with associated documentation.
- Testing after major maintenance procedures that could affect the relevant parameters for assessing patient dose and displayed image quality.
- Review or evaluation of routine quality controls. </t>
  </si>
  <si>
    <t>Input Variable</t>
  </si>
  <si>
    <t>Notes</t>
  </si>
  <si>
    <t># of Equipment units</t>
  </si>
  <si>
    <t>Time Required (Hours)</t>
  </si>
  <si>
    <t>Required FTE</t>
  </si>
  <si>
    <t>Planar gamma camera</t>
  </si>
  <si>
    <t>Applies to non-SPECT systems.</t>
  </si>
  <si>
    <t>SPECT systems - simple</t>
  </si>
  <si>
    <t>Includes SPECT systems with simple camera orientations and limited number of collimators.</t>
  </si>
  <si>
    <t>SPECT systems - complex</t>
  </si>
  <si>
    <t>Includes cardiac imaging systems.</t>
  </si>
  <si>
    <t>SPECT/CT</t>
  </si>
  <si>
    <t>Applies to the whole system, including CT. If the CT is used for diagnostic purposes, also include unit count in Diagnostic Radiology.</t>
  </si>
  <si>
    <t>PET/CT</t>
  </si>
  <si>
    <t>Applies to the whole system, includes whole body PET/CT. If the CT is used for diagnostic purposes, also include unit count in Diagnostic Radiology.</t>
  </si>
  <si>
    <t>PET/MR</t>
  </si>
  <si>
    <t>Does not include safety aspects of magnetic resonance. If the MR is used for diagnostic purposes, also include unit count in Diagnostic Radiology.</t>
  </si>
  <si>
    <t>Cyclotron</t>
  </si>
  <si>
    <t>Safety duties to be included in Section: Practice Related Factors.</t>
  </si>
  <si>
    <t>Reporting workstations</t>
  </si>
  <si>
    <t>Consists of a pair of monitors. Applies only to primary reporting. Does not include monitors used for acquisition or for secondary display.</t>
  </si>
  <si>
    <t>Dose calibrator</t>
  </si>
  <si>
    <t>Includes benchtop or similar dose calibrators. Does not include auto-injectors.</t>
  </si>
  <si>
    <t>Automated dose infusing systems</t>
  </si>
  <si>
    <t>Includes auto-injectors or similar systems.</t>
  </si>
  <si>
    <t>DEXA (dual-energy X ray absorptiometry) unit</t>
  </si>
  <si>
    <t>Include if Nuclear Medicine department is responsible for DEXA (only include once in either Nuclear Medicine or Diagnostic Radiology).</t>
  </si>
  <si>
    <t>Radiation counters</t>
  </si>
  <si>
    <t xml:space="preserve">Includes liquid scintillation, well counters, gamma counters, survey meters or similar devices. </t>
  </si>
  <si>
    <t>Other devices</t>
  </si>
  <si>
    <t>May include, but not restricted to: thyroid probes, sentinel lymph node probes, or different types of isotope generators.</t>
  </si>
  <si>
    <t>Total time and FTE required</t>
  </si>
  <si>
    <t>2b. Equipment dependent factors for diagnostic and interventional radiology</t>
  </si>
  <si>
    <t>CT scanner - single source</t>
  </si>
  <si>
    <t xml:space="preserve">Includes fixed and mobile CT scanners used for diagnostic radiology or radiotherapy planning. Includes hybrid units where CT is used for diagnostic purposes. Does not include cone beam CT (CBCT) units for dental or interventional/surgical planning use. </t>
  </si>
  <si>
    <t>CT scanner - dual source</t>
  </si>
  <si>
    <t>Includes CT scanners with two X-ray tubes.</t>
  </si>
  <si>
    <t>Mammography unit - simple</t>
  </si>
  <si>
    <t xml:space="preserve">Includes 2D acquisition and biopsy units. </t>
  </si>
  <si>
    <t>Mammography unit - complex</t>
  </si>
  <si>
    <t>Includes tomosynthesis units.</t>
  </si>
  <si>
    <t>Radiography unit - fixed</t>
  </si>
  <si>
    <t xml:space="preserve">Includes fixed general X-ray units and X-ray tubes in fluoroscopy rooms used for general X-ray imaging. </t>
  </si>
  <si>
    <t>Radiography unit - mobile</t>
  </si>
  <si>
    <t>Includes mobile/portable general X-ray units.</t>
  </si>
  <si>
    <t>Fluoroscopy unit - fixed</t>
  </si>
  <si>
    <t>Includes fixed units used for basic fluoroscopy. For combined radiographic/fluoroscopy rooms with two X-ray tubes, include each tube in the appropriate modality.</t>
  </si>
  <si>
    <t>Fluoroscopy unit - mobile</t>
  </si>
  <si>
    <t>Includes mobile fluoroscopy units and mini C-arm units. Does not include interventional/surgical planning CBCT units.</t>
  </si>
  <si>
    <t>Interventional fluoroscopy unit</t>
  </si>
  <si>
    <t>Includes interventional fluoroscopy units and interventional/surgical planning CBCT units. For biplanar systems, include both X-ray tubes separately.</t>
  </si>
  <si>
    <t>Intra-oral dental X ray unit</t>
  </si>
  <si>
    <t>Includes portable and fixed devices.</t>
  </si>
  <si>
    <t>Panoramic dental x ray unit</t>
  </si>
  <si>
    <t>Includes OPG and cephalometric imaging.</t>
  </si>
  <si>
    <t>Dental CBCT unit</t>
  </si>
  <si>
    <t>Includes units capable of producing 3D images.</t>
  </si>
  <si>
    <t>Include if Radiology department is responsible for DEXA (only include once in either Diagnostic Radiology or Nuclear Medicine).</t>
  </si>
  <si>
    <t>Computed radiography (CR) readers</t>
  </si>
  <si>
    <t>A single unit includes the CR reader and CR cassettes.</t>
  </si>
  <si>
    <t>Printing devices</t>
  </si>
  <si>
    <t>Includes digitisers and laser printers.</t>
  </si>
  <si>
    <t>MRI scanner</t>
  </si>
  <si>
    <t xml:space="preserve">Safety duties to be included in Section: Practice Related Factors. </t>
  </si>
  <si>
    <t>Ultrasound unit</t>
  </si>
  <si>
    <t>A single unit includes the ultrasound unit and all probes used clinically.</t>
  </si>
  <si>
    <t>3a. Patient dependent factors for nuclear medicine</t>
  </si>
  <si>
    <r>
      <t xml:space="preserve">   - The number of patients or procedures or time physicist involvement is required (</t>
    </r>
    <r>
      <rPr>
        <b/>
        <sz val="10"/>
        <color theme="1" tint="0.14999847407452621"/>
        <rFont val="Century Gothic"/>
        <family val="2"/>
      </rPr>
      <t>Column E</t>
    </r>
    <r>
      <rPr>
        <sz val="10"/>
        <color theme="1" tint="0.14999847407452621"/>
        <rFont val="Century Gothic"/>
        <family val="2"/>
      </rPr>
      <t xml:space="preserve"> - unit measures are underlined)</t>
    </r>
  </si>
  <si>
    <t>Medical Physicist Associated Duties (may include but not restricted to the list below)
- Radiation safety for patient management in radionuclide therapy.
- Patient-specific dosimetry in radionuclide therapy.
- Patient dosimetry and risk assessment for individual patients (unintended exposures and paediatric, pregnant and breastfeeding patients).
- Troubleshooting technical and clinical physics issues related to patient examinations (e.g. sub-optimal image quality, artefacts)</t>
  </si>
  <si>
    <t>Count
(Underlined)</t>
  </si>
  <si>
    <t>Procedures with no image data</t>
  </si>
  <si>
    <r>
      <rPr>
        <b/>
        <u/>
        <sz val="9"/>
        <color theme="1"/>
        <rFont val="Century Gothic"/>
        <family val="2"/>
      </rPr>
      <t>PER PHYSICIST INVOLVEMENT</t>
    </r>
    <r>
      <rPr>
        <u/>
        <sz val="9"/>
        <color theme="1"/>
        <rFont val="Century Gothic"/>
        <family val="2"/>
      </rPr>
      <t>.</t>
    </r>
    <r>
      <rPr>
        <sz val="9"/>
        <color theme="1"/>
        <rFont val="Century Gothic"/>
        <family val="2"/>
      </rPr>
      <t xml:space="preserve"> Includes procedures such as blood sampling, thyroid uptake, sentinel lymph node mapping.  Only count cases requiring physics support since it will not be required for every case.</t>
    </r>
  </si>
  <si>
    <t>Imaging procedures</t>
  </si>
  <si>
    <r>
      <rPr>
        <b/>
        <u/>
        <sz val="9"/>
        <color theme="1"/>
        <rFont val="Century Gothic"/>
        <family val="2"/>
      </rPr>
      <t>PER PHYSICIST INVOLVEMENT</t>
    </r>
    <r>
      <rPr>
        <u/>
        <sz val="9"/>
        <color theme="1"/>
        <rFont val="Century Gothic"/>
        <family val="2"/>
      </rPr>
      <t>.</t>
    </r>
    <r>
      <rPr>
        <sz val="9"/>
        <color theme="1"/>
        <rFont val="Century Gothic"/>
        <family val="2"/>
      </rPr>
      <t xml:space="preserve"> Includes imaging procedures for planar, SPECT(/CT), PET/(CT/MR).  Only count cases requiring physics support since it will not be required for every case.</t>
    </r>
  </si>
  <si>
    <t>Radio-guided occult lesion localisation using I-125 seeds (ROLLIS)</t>
  </si>
  <si>
    <r>
      <rPr>
        <b/>
        <u/>
        <sz val="9"/>
        <color theme="1"/>
        <rFont val="Century Gothic"/>
        <family val="2"/>
      </rPr>
      <t>PER PATIENT</t>
    </r>
    <r>
      <rPr>
        <sz val="9"/>
        <color theme="1"/>
        <rFont val="Century Gothic"/>
        <family val="2"/>
      </rPr>
      <t>.</t>
    </r>
  </si>
  <si>
    <t>Outpatient radionuclide therapy (e.g. I-131 for thyrotoxicosis)</t>
  </si>
  <si>
    <r>
      <rPr>
        <b/>
        <u/>
        <sz val="9"/>
        <color theme="1"/>
        <rFont val="Century Gothic"/>
        <family val="2"/>
      </rPr>
      <t>PER PROCEDURE</t>
    </r>
    <r>
      <rPr>
        <sz val="9"/>
        <color theme="1"/>
        <rFont val="Century Gothic"/>
        <family val="2"/>
      </rPr>
      <t>. Includes individual patient dosimetry and radiation safety.</t>
    </r>
  </si>
  <si>
    <t>Inpatient radionuclide therapy (e.g. I-131 for thyroid carcinoma)</t>
  </si>
  <si>
    <t>Complex radionuclide therapy (e.g. I-131 mIBG, Lu-177, Y-90)</t>
  </si>
  <si>
    <t>Risk assessments in paediatric, pregnant or breast-feeding patients</t>
  </si>
  <si>
    <r>
      <rPr>
        <b/>
        <u/>
        <sz val="9"/>
        <color theme="1"/>
        <rFont val="Century Gothic"/>
        <family val="2"/>
      </rPr>
      <t>PER PATIENT</t>
    </r>
    <r>
      <rPr>
        <sz val="9"/>
        <color theme="1"/>
        <rFont val="Century Gothic"/>
        <family val="2"/>
      </rPr>
      <t>. Includes dose assessment and reporting of results.</t>
    </r>
  </si>
  <si>
    <t>Counselling of patients</t>
  </si>
  <si>
    <r>
      <rPr>
        <b/>
        <u/>
        <sz val="9"/>
        <color theme="1"/>
        <rFont val="Century Gothic"/>
        <family val="2"/>
      </rPr>
      <t>PER PATIENT</t>
    </r>
    <r>
      <rPr>
        <sz val="9"/>
        <color theme="1"/>
        <rFont val="Century Gothic"/>
        <family val="2"/>
      </rPr>
      <t>. Includes time for preparation, delivery to patient/family/carers and follow-up with clinical staff, as required.</t>
    </r>
  </si>
  <si>
    <t>3b. Patient dependent factors for diagnostic and interventional radiology</t>
  </si>
  <si>
    <r>
      <t xml:space="preserve">   - The number of patients (</t>
    </r>
    <r>
      <rPr>
        <b/>
        <sz val="10"/>
        <color theme="1" tint="0.14999847407452621"/>
        <rFont val="Century Gothic"/>
        <family val="2"/>
      </rPr>
      <t>Column E</t>
    </r>
    <r>
      <rPr>
        <sz val="10"/>
        <color theme="1" tint="0.14999847407452621"/>
        <rFont val="Century Gothic"/>
        <family val="2"/>
      </rPr>
      <t xml:space="preserve"> - unit measures are underlined)</t>
    </r>
  </si>
  <si>
    <t>Medical Physicist Associated Duties (may include but not restricted to the list below)
- Patient dosimetry and risk assessment for individual patients (unintended exposures and paediatric, pregnant and breastfeeding patients).
- Troubleshooting technical and clinical physics issues related to patient examinations (e.g. sub-optimal image quality, artefacts).</t>
  </si>
  <si>
    <t># of Patients</t>
  </si>
  <si>
    <t>Individual patient dosimetry for high dose procedures</t>
  </si>
  <si>
    <r>
      <rPr>
        <b/>
        <u/>
        <sz val="9"/>
        <color theme="1"/>
        <rFont val="Century Gothic"/>
        <family val="2"/>
      </rPr>
      <t>PER PATIENT</t>
    </r>
    <r>
      <rPr>
        <sz val="9"/>
        <color theme="1"/>
        <rFont val="Century Gothic"/>
        <family val="2"/>
      </rPr>
      <t xml:space="preserve">. Includes calculation and reporting of results for procedures leading to high patient doses such as radiation incidents or high skin doses from interventional procedures.  </t>
    </r>
  </si>
  <si>
    <t>Risk assessment for paediatric and pregnant patients</t>
  </si>
  <si>
    <r>
      <rPr>
        <b/>
        <u/>
        <sz val="9"/>
        <color theme="1"/>
        <rFont val="Century Gothic"/>
        <family val="2"/>
      </rPr>
      <t>PER PATIENT</t>
    </r>
    <r>
      <rPr>
        <u/>
        <sz val="9"/>
        <color theme="1"/>
        <rFont val="Century Gothic"/>
        <family val="2"/>
      </rPr>
      <t>.</t>
    </r>
    <r>
      <rPr>
        <sz val="9"/>
        <color theme="1"/>
        <rFont val="Century Gothic"/>
        <family val="2"/>
      </rPr>
      <t xml:space="preserve"> Includes dose assessment and reporting of results.</t>
    </r>
  </si>
  <si>
    <t xml:space="preserve">Counselling of patients </t>
  </si>
  <si>
    <t>4a. Practice type factors</t>
  </si>
  <si>
    <r>
      <t xml:space="preserve">   - The number of sites of each type (</t>
    </r>
    <r>
      <rPr>
        <b/>
        <sz val="10"/>
        <color theme="1" tint="0.14999847407452621"/>
        <rFont val="Century Gothic"/>
        <family val="2"/>
      </rPr>
      <t>Column E</t>
    </r>
    <r>
      <rPr>
        <sz val="10"/>
        <color theme="1" tint="0.14999847407452621"/>
        <rFont val="Century Gothic"/>
        <family val="2"/>
      </rPr>
      <t>)</t>
    </r>
  </si>
  <si>
    <t>General radiation safety duties, for example:
- Providing advice and ensuring compliance with local and national regulations and accreditation requirements, including regular inspections.
- Administration related to radiation licensing and registration, etc.
- Development and implementation of relevant radiation management plans.
- General protection aspects for ionising and non-ionising radiation in a hospital, including risk assessments and radiation protection surveys.
- MR safety considerations and advice.
- Environmental impact assessments.
- Ionising and non-ionising safety advice for new installations e.g. PPE requirements, MRI static field survey, laser safety audit for new theatres.
- Radioactive waste management.
- Control and calibration of monitoring and measuring equipment.</t>
  </si>
  <si>
    <t># of Sites per Practice Type</t>
  </si>
  <si>
    <t>Nuclear medicine department</t>
  </si>
  <si>
    <t>Limited diagnostic nuclear medicine studies such as bone scans, static imaging and has no hot lab to prepare pharmaceutical kits (or uses unit doses) and usually operates during business or limited hours.</t>
  </si>
  <si>
    <t>Intermediate nuclear medicine department</t>
  </si>
  <si>
    <t>Range of diagnostic nuclear medicine studies including SPECT studies and has more than one imaging system and offers standard outpatient I-131 therapies. It usually has a small hot lab to prepare limited pharmaceutical kits in house such as reconstituting cardiac and renal kits.</t>
  </si>
  <si>
    <t>Comprehensive nuclear medicine department EXCL PET</t>
  </si>
  <si>
    <t>Has the capacity to offer a complete range of nuclear medicine procedures, including a comprehensive hot lab for preparing pharmaceutical kits and may offer radioactive blood products in-house. May operate 24 hours and uses on-call staff.  EXCLUDES PET</t>
  </si>
  <si>
    <t>Comprehensive nuclear medicine department INCL PET</t>
  </si>
  <si>
    <t>Has the capacity to offer a complete range of nuclear medicine procedures, including a comprehensive hot lab for preparing pharmaceutical kits and may offer radioactive blood products in-house. May operate 24 hours and uses on-call staff.  INCLUDES PET</t>
  </si>
  <si>
    <t>PET/CT standalone</t>
  </si>
  <si>
    <t>One or more PET hybrid systems.</t>
  </si>
  <si>
    <t xml:space="preserve">Theranostics and/or comprehensive radionuclide therapy </t>
  </si>
  <si>
    <t>Includes inpatient and outpatient radionuclide therapies.</t>
  </si>
  <si>
    <t>Includes only the radiation protection responsibilities associated with the operation of a cyclotron.</t>
  </si>
  <si>
    <t>Single modality imaging practice</t>
  </si>
  <si>
    <t>Includes limited X-ray service and may have point of care ultrasound and/or proceduralist-led image intensifiers, for example:
- Mobile or fixed general X-ray unit (may be predominantly delivered by X-ray operators, not radiographers); or
- Stand-alone dental or DEXA practice; or
- Depending on the range of services provided at the facility (e.g. day hospital), a mobile image intensifier may be the only modality available. May be supported by a sole radiographer.</t>
  </si>
  <si>
    <t>Dental</t>
  </si>
  <si>
    <t>Includes one or a group of dental practices (e.g. health service).</t>
  </si>
  <si>
    <t>BreastScreen</t>
  </si>
  <si>
    <t>Includes one or more BreastScreen mammography units at one or multiple sites (e.g. health service).</t>
  </si>
  <si>
    <t>Intermediate imaging practice/ radiology department</t>
  </si>
  <si>
    <t>Range of imaging services available on site, or may be a stand-alone CT or provide basic fluoroscopically guided procedures or mammography. May provide imaging to theatres. Note that MRI is included as a separate item.</t>
  </si>
  <si>
    <t>Comprehensive radiology department</t>
  </si>
  <si>
    <t>Wide range of imaging services available on site with inpatient and outpatient services with full imaging capacity inclusive of 24/7 CT services, provision of imaging services to theatre and basic interventional fluoroscopically guided procedures. Note that specialised interventional radiology, catheterisation laboratories and MRI are included as separate items.</t>
  </si>
  <si>
    <t xml:space="preserve">Interventional radiology and/or interventional neuroradiology </t>
  </si>
  <si>
    <t xml:space="preserve">Specialised interventional fluoroscopically guided services, including dedicated vascular labs. </t>
  </si>
  <si>
    <t>Catheterisation laboratory</t>
  </si>
  <si>
    <t>Specialised cardiac interventional fluoroscopically guided services.</t>
  </si>
  <si>
    <t xml:space="preserve">MRI services </t>
  </si>
  <si>
    <t>One or more MRI scanners. Only include if medical physics support is provided.</t>
  </si>
  <si>
    <t>Lasers</t>
  </si>
  <si>
    <t>Use of surgical lasers typically in an operating theatre setting. Only include if medical physics support is provided.</t>
  </si>
  <si>
    <t>4b. Practice staff related factors</t>
  </si>
  <si>
    <r>
      <t xml:space="preserve">   - The number of units (</t>
    </r>
    <r>
      <rPr>
        <b/>
        <sz val="10"/>
        <color theme="1" tint="0.14999847407452621"/>
        <rFont val="Century Gothic"/>
        <family val="2"/>
      </rPr>
      <t>Column E</t>
    </r>
    <r>
      <rPr>
        <sz val="10"/>
        <color theme="1" tint="0.14999847407452621"/>
        <rFont val="Century Gothic"/>
        <family val="2"/>
      </rPr>
      <t xml:space="preserve"> - unit measures are underlined)</t>
    </r>
  </si>
  <si>
    <t>Medical Physicist Associated Duties (may include but not restricted to the list below)
- Occupational dose monitoring of staff.
- Investigation of high occupational doses and other radiation incidents.
- Counselling of pregnant staff.</t>
  </si>
  <si>
    <r>
      <t xml:space="preserve"># of Units
</t>
    </r>
    <r>
      <rPr>
        <sz val="9"/>
        <color theme="0"/>
        <rFont val="Century Gothic"/>
        <family val="2"/>
      </rPr>
      <t>(</t>
    </r>
    <r>
      <rPr>
        <u/>
        <sz val="9"/>
        <color theme="0"/>
        <rFont val="Century Gothic"/>
        <family val="2"/>
      </rPr>
      <t>Underlined</t>
    </r>
    <r>
      <rPr>
        <sz val="9"/>
        <color theme="0"/>
        <rFont val="Century Gothic"/>
        <family val="2"/>
      </rPr>
      <t>)</t>
    </r>
  </si>
  <si>
    <t>Personal radiation monitoring of staff</t>
  </si>
  <si>
    <r>
      <rPr>
        <b/>
        <u/>
        <sz val="9"/>
        <color theme="1"/>
        <rFont val="Century Gothic"/>
        <family val="2"/>
      </rPr>
      <t>PER STAFF</t>
    </r>
    <r>
      <rPr>
        <sz val="9"/>
        <color theme="1"/>
        <rFont val="Century Gothic"/>
        <family val="2"/>
      </rPr>
      <t>. Number of monitored staff. Includes administration and reporting.</t>
    </r>
  </si>
  <si>
    <t>Staff exposure incident evaluations</t>
  </si>
  <si>
    <r>
      <rPr>
        <b/>
        <u/>
        <sz val="9"/>
        <color theme="1"/>
        <rFont val="Century Gothic"/>
        <family val="2"/>
      </rPr>
      <t>PER CASE</t>
    </r>
    <r>
      <rPr>
        <sz val="9"/>
        <color theme="1"/>
        <rFont val="Century Gothic"/>
        <family val="2"/>
      </rPr>
      <t>. Includes incident management (e.g. for personal contamination) or in the case of occupational dose, exceeding a defined limit.</t>
    </r>
  </si>
  <si>
    <t>Risk assessment for staff</t>
  </si>
  <si>
    <r>
      <rPr>
        <b/>
        <u/>
        <sz val="9"/>
        <color theme="1"/>
        <rFont val="Century Gothic"/>
        <family val="2"/>
      </rPr>
      <t>PER CASE</t>
    </r>
    <r>
      <rPr>
        <sz val="9"/>
        <color theme="1"/>
        <rFont val="Century Gothic"/>
        <family val="2"/>
      </rPr>
      <t>. Examples are reports of the cumulated doses or evaluation of fetal dose in pregnant workers.</t>
    </r>
  </si>
  <si>
    <t>5. Medical physics service factors</t>
  </si>
  <si>
    <t>Medical Physicist Associated Duties (may include but not restricted to the list below)
- General office and business administration.
- Radiation dose surveys for comparison with DRLs.
- Quality management, including clinical audits.
- Equipment specification and evaluation (e.g. tenders).
- Equipment acceptance testing.
- Shielding design, assessment and reporting in nuclear medicine or diagnostic and interventional radiology.
- Protocol development.
- Travel.</t>
  </si>
  <si>
    <r>
      <t xml:space="preserve">Count
</t>
    </r>
    <r>
      <rPr>
        <sz val="9"/>
        <color theme="0"/>
        <rFont val="Century Gothic"/>
        <family val="2"/>
      </rPr>
      <t>(</t>
    </r>
    <r>
      <rPr>
        <u/>
        <sz val="9"/>
        <color theme="0"/>
        <rFont val="Century Gothic"/>
        <family val="2"/>
      </rPr>
      <t>Underlined</t>
    </r>
    <r>
      <rPr>
        <sz val="9"/>
        <color theme="0"/>
        <rFont val="Century Gothic"/>
        <family val="2"/>
      </rPr>
      <t>)</t>
    </r>
  </si>
  <si>
    <t>Medical physics administration</t>
  </si>
  <si>
    <r>
      <rPr>
        <b/>
        <u/>
        <sz val="9"/>
        <color theme="1"/>
        <rFont val="Century Gothic"/>
        <family val="2"/>
      </rPr>
      <t>PER MEDICAL PHYSICS SERVICE</t>
    </r>
    <r>
      <rPr>
        <u/>
        <sz val="9"/>
        <color theme="1"/>
        <rFont val="Century Gothic"/>
        <family val="2"/>
      </rPr>
      <t xml:space="preserve">. </t>
    </r>
    <r>
      <rPr>
        <sz val="9"/>
        <color theme="1"/>
        <rFont val="Century Gothic"/>
        <family val="2"/>
      </rPr>
      <t xml:space="preserve">Including internal meetings for budget, planning of activities and staffing issues. </t>
    </r>
  </si>
  <si>
    <t>Image quality and dose optimisation</t>
  </si>
  <si>
    <r>
      <rPr>
        <b/>
        <u/>
        <sz val="9"/>
        <rFont val="Century Gothic"/>
        <family val="2"/>
      </rPr>
      <t>PER MODALITY PER SITE</t>
    </r>
    <r>
      <rPr>
        <u/>
        <sz val="9"/>
        <rFont val="Century Gothic"/>
        <family val="2"/>
      </rPr>
      <t xml:space="preserve">. </t>
    </r>
    <r>
      <rPr>
        <sz val="9"/>
        <rFont val="Century Gothic"/>
        <family val="2"/>
      </rPr>
      <t>Modalities where medical physics services are provided in optimisation activities</t>
    </r>
  </si>
  <si>
    <t>Radiation dose surveys for comparison with DRLs</t>
  </si>
  <si>
    <r>
      <rPr>
        <b/>
        <u/>
        <sz val="9"/>
        <color theme="1"/>
        <rFont val="Century Gothic"/>
        <family val="2"/>
      </rPr>
      <t>PER MODALITY PER SITE</t>
    </r>
    <r>
      <rPr>
        <sz val="9"/>
        <color theme="1"/>
        <rFont val="Century Gothic"/>
        <family val="2"/>
      </rPr>
      <t>. For each modality (e.g. CT or NM) where DRL surveys are performed</t>
    </r>
  </si>
  <si>
    <t>Quality management, including clinical audits</t>
  </si>
  <si>
    <r>
      <rPr>
        <b/>
        <u/>
        <sz val="9"/>
        <rFont val="Century Gothic"/>
        <family val="2"/>
      </rPr>
      <t>PER PRACTICE</t>
    </r>
    <r>
      <rPr>
        <u/>
        <sz val="9"/>
        <rFont val="Century Gothic"/>
        <family val="2"/>
      </rPr>
      <t>.</t>
    </r>
    <r>
      <rPr>
        <sz val="9"/>
        <rFont val="Century Gothic"/>
        <family val="2"/>
      </rPr>
      <t xml:space="preserve"> Documentation development and review of quality assurance policies, procedures and associated records, participation in quality assurance and safety committees, preparation and participation in audits and accreditation processes. E.g. DIAS</t>
    </r>
  </si>
  <si>
    <t>Equipment specification and evaluation (e.g. tenders)</t>
  </si>
  <si>
    <r>
      <rPr>
        <b/>
        <u/>
        <sz val="9"/>
        <rFont val="Century Gothic"/>
        <family val="2"/>
      </rPr>
      <t>PER PROCUREMENT</t>
    </r>
    <r>
      <rPr>
        <sz val="9"/>
        <rFont val="Century Gothic"/>
        <family val="2"/>
      </rPr>
      <t>. Assuming a unit of average complexity.</t>
    </r>
  </si>
  <si>
    <t>Equipment acceptance testing</t>
  </si>
  <si>
    <r>
      <rPr>
        <b/>
        <u/>
        <sz val="9"/>
        <rFont val="Century Gothic"/>
        <family val="2"/>
      </rPr>
      <t>PER UNIT</t>
    </r>
    <r>
      <rPr>
        <sz val="9"/>
        <rFont val="Century Gothic"/>
        <family val="2"/>
      </rPr>
      <t>. Includes acceptance testing and development of quality assurance baseline values. Assuming a unit of average complexity.</t>
    </r>
  </si>
  <si>
    <t>Shielding design, assessment and reporting in nuclear medicine - PET</t>
  </si>
  <si>
    <r>
      <rPr>
        <b/>
        <u/>
        <sz val="9"/>
        <rFont val="Century Gothic"/>
        <family val="2"/>
      </rPr>
      <t>PER EQUIPMENT INSTALLATION</t>
    </r>
    <r>
      <rPr>
        <u/>
        <sz val="9"/>
        <rFont val="Century Gothic"/>
        <family val="2"/>
      </rPr>
      <t>.</t>
    </r>
    <r>
      <rPr>
        <sz val="9"/>
        <rFont val="Century Gothic"/>
        <family val="2"/>
      </rPr>
      <t xml:space="preserve"> including associated laboratory, uptake and treatment areas. Including the shielding plan and confirmation for an average installation.</t>
    </r>
  </si>
  <si>
    <t>Shielding design, assessment and reporting in nuclear medicine - SPECT</t>
  </si>
  <si>
    <r>
      <rPr>
        <b/>
        <u/>
        <sz val="9"/>
        <rFont val="Century Gothic"/>
        <family val="2"/>
      </rPr>
      <t>PER EQUIPMENT INSTALLATION</t>
    </r>
    <r>
      <rPr>
        <u/>
        <sz val="9"/>
        <rFont val="Century Gothic"/>
        <family val="2"/>
      </rPr>
      <t>.</t>
    </r>
    <r>
      <rPr>
        <sz val="9"/>
        <rFont val="Century Gothic"/>
        <family val="2"/>
      </rPr>
      <t xml:space="preserve"> including associated work areas. Including the shielding plan and confirmation for an average installation.</t>
    </r>
  </si>
  <si>
    <t>Shielding design, assessment and reporting in nuclear medicine - Therapy</t>
  </si>
  <si>
    <r>
      <rPr>
        <b/>
        <u/>
        <sz val="9"/>
        <rFont val="Century Gothic"/>
        <family val="2"/>
      </rPr>
      <t>PER TREATMENT AREA</t>
    </r>
    <r>
      <rPr>
        <u/>
        <sz val="9"/>
        <rFont val="Century Gothic"/>
        <family val="2"/>
      </rPr>
      <t>.</t>
    </r>
    <r>
      <rPr>
        <sz val="9"/>
        <rFont val="Century Gothic"/>
        <family val="2"/>
      </rPr>
      <t xml:space="preserve"> may include multiple rooms, including associated laboratory, uptake and treatment areas. Including the shielding plan and confirmation for an average installation.</t>
    </r>
  </si>
  <si>
    <t>Shielding design, assessment and reporting in diagnostic and interventional radiology</t>
  </si>
  <si>
    <r>
      <rPr>
        <b/>
        <u/>
        <sz val="9"/>
        <rFont val="Century Gothic"/>
        <family val="2"/>
      </rPr>
      <t>PER EQUIPMENT INSTALLATION</t>
    </r>
    <r>
      <rPr>
        <sz val="9"/>
        <rFont val="Century Gothic"/>
        <family val="2"/>
      </rPr>
      <t>. Including the shielding plan and confirmation for an average installation.</t>
    </r>
  </si>
  <si>
    <t>Protocol development</t>
  </si>
  <si>
    <r>
      <rPr>
        <b/>
        <u/>
        <sz val="9"/>
        <rFont val="Century Gothic"/>
        <family val="2"/>
      </rPr>
      <t>PER PROTOCOL</t>
    </r>
    <r>
      <rPr>
        <sz val="9"/>
        <rFont val="Century Gothic"/>
        <family val="2"/>
      </rPr>
      <t>. Includes development of equipment testing protocol, associated software development, development of phantoms.</t>
    </r>
  </si>
  <si>
    <t>Multiple sites supported within same metro area</t>
  </si>
  <si>
    <r>
      <rPr>
        <b/>
        <u/>
        <sz val="9"/>
        <rFont val="Century Gothic"/>
        <family val="2"/>
      </rPr>
      <t>PER METRO SITE</t>
    </r>
    <r>
      <rPr>
        <sz val="9"/>
        <rFont val="Century Gothic"/>
        <family val="2"/>
      </rPr>
      <t>. Do not include main site of operation. Includes time required for organisation and travel where sites are geographically separate.</t>
    </r>
  </si>
  <si>
    <t>Multiple sites supported in a regional location</t>
  </si>
  <si>
    <r>
      <rPr>
        <b/>
        <u/>
        <sz val="9"/>
        <rFont val="Century Gothic"/>
        <family val="2"/>
      </rPr>
      <t>PER REGIONAL SITE</t>
    </r>
    <r>
      <rPr>
        <sz val="9"/>
        <rFont val="Century Gothic"/>
        <family val="2"/>
      </rPr>
      <t>. Do not include main site of operation. Includes time required for organisation and travel where sites are geographically separate.</t>
    </r>
  </si>
  <si>
    <t>Multiple sites supported in a remote/interstate location</t>
  </si>
  <si>
    <r>
      <rPr>
        <b/>
        <u/>
        <sz val="9"/>
        <color theme="1"/>
        <rFont val="Century Gothic"/>
        <family val="2"/>
      </rPr>
      <t>PER REMOTE/INTERSTATE SITE</t>
    </r>
    <r>
      <rPr>
        <sz val="9"/>
        <color theme="1"/>
        <rFont val="Century Gothic"/>
        <family val="2"/>
      </rPr>
      <t>. Do not include main site of operation. Includes time required for organisation and travel where sites are geographically separate.</t>
    </r>
  </si>
  <si>
    <t>6. Training, academic teaching and research factors</t>
  </si>
  <si>
    <t>Medical Physicist Associated Duties (may include but not restricted to the list below)
- Delivering academic teaching.
- Carrying out research led by the service.
- Providing radiation risk assessments for ethics committees.
- Participation in research ethics committees.
- Providing support to external research projects.
- Involvement in clinical research (e.g. additional quality assurance and dosimetry requirements, modelling, data management, medical statistics).</t>
  </si>
  <si>
    <t>Participation in CPD requirements</t>
  </si>
  <si>
    <r>
      <rPr>
        <b/>
        <u/>
        <sz val="9"/>
        <color theme="1"/>
        <rFont val="Century Gothic"/>
        <family val="2"/>
      </rPr>
      <t>PER REGISTERED MEDICAL PHYSICIST</t>
    </r>
    <r>
      <rPr>
        <sz val="9"/>
        <color theme="1"/>
        <rFont val="Century Gothic"/>
        <family val="2"/>
      </rPr>
      <t>.</t>
    </r>
  </si>
  <si>
    <t>Ongoing supervision and training of internal TEAP registrars</t>
  </si>
  <si>
    <r>
      <rPr>
        <b/>
        <u/>
        <sz val="9"/>
        <color theme="1"/>
        <rFont val="Century Gothic"/>
        <family val="2"/>
      </rPr>
      <t>PER REGISTRAR</t>
    </r>
    <r>
      <rPr>
        <sz val="9"/>
        <color theme="1"/>
        <rFont val="Century Gothic"/>
        <family val="2"/>
      </rPr>
      <t>.</t>
    </r>
  </si>
  <si>
    <t>Delivering informal training to external TEAP registrars and internal junior or support staff</t>
  </si>
  <si>
    <r>
      <rPr>
        <b/>
        <u/>
        <sz val="9"/>
        <color theme="1"/>
        <rFont val="Century Gothic"/>
        <family val="2"/>
      </rPr>
      <t>PER HOUR OF TRAINING</t>
    </r>
    <r>
      <rPr>
        <sz val="9"/>
        <color theme="1"/>
        <rFont val="Century Gothic"/>
        <family val="2"/>
      </rPr>
      <t>. Includes organisation and preparation (e.g. new staff inductions).</t>
    </r>
  </si>
  <si>
    <t>Delivering training to health professionals</t>
  </si>
  <si>
    <r>
      <rPr>
        <b/>
        <u/>
        <sz val="9"/>
        <color theme="1"/>
        <rFont val="Century Gothic"/>
        <family val="2"/>
      </rPr>
      <t>PER HOUR OF TRAINING</t>
    </r>
    <r>
      <rPr>
        <sz val="9"/>
        <color theme="1"/>
        <rFont val="Century Gothic"/>
        <family val="2"/>
      </rPr>
      <t xml:space="preserve">. Includes delivery and preparation (e.g. ionising and non-ionising radiation safety, tutoring of RANZCR registrars, organised TEAP registrar group events). </t>
    </r>
  </si>
  <si>
    <t>Delivering academic teaching</t>
  </si>
  <si>
    <r>
      <rPr>
        <b/>
        <u/>
        <sz val="9"/>
        <color theme="1"/>
        <rFont val="Century Gothic"/>
        <family val="2"/>
      </rPr>
      <t>PER HOUR OF TEACHING</t>
    </r>
    <r>
      <rPr>
        <sz val="9"/>
        <color theme="1"/>
        <rFont val="Century Gothic"/>
        <family val="2"/>
      </rPr>
      <t xml:space="preserve">. Includes delivery and preparation (e.g. university level). Does not include privately contracted work (e.g. casual university contracts). </t>
    </r>
  </si>
  <si>
    <t>Radiation risk assessments for applications to Human Research Ethics Committees</t>
  </si>
  <si>
    <r>
      <rPr>
        <b/>
        <u/>
        <sz val="9"/>
        <color theme="1"/>
        <rFont val="Century Gothic"/>
        <family val="2"/>
      </rPr>
      <t>PER APPLICATION</t>
    </r>
    <r>
      <rPr>
        <sz val="9"/>
        <color theme="1"/>
        <rFont val="Century Gothic"/>
        <family val="2"/>
      </rPr>
      <t>.</t>
    </r>
  </si>
  <si>
    <t>Clinical trial with trial specific QA requirements</t>
  </si>
  <si>
    <r>
      <rPr>
        <b/>
        <u/>
        <sz val="9"/>
        <color theme="1"/>
        <rFont val="Century Gothic"/>
        <family val="2"/>
      </rPr>
      <t>PER TRIAL</t>
    </r>
    <r>
      <rPr>
        <u/>
        <sz val="9"/>
        <color theme="1"/>
        <rFont val="Century Gothic"/>
        <family val="2"/>
      </rPr>
      <t>.</t>
    </r>
    <r>
      <rPr>
        <sz val="9"/>
        <color theme="1"/>
        <rFont val="Century Gothic"/>
        <family val="2"/>
      </rPr>
      <t xml:space="preserve"> Includes time for commencement and ongoing trial requirements.</t>
    </r>
  </si>
  <si>
    <t>Research and development including clinical research in nuclear medicine</t>
  </si>
  <si>
    <r>
      <rPr>
        <b/>
        <u/>
        <sz val="9"/>
        <color theme="1"/>
        <rFont val="Century Gothic"/>
        <family val="2"/>
      </rPr>
      <t>PER DEPARTMENT</t>
    </r>
    <r>
      <rPr>
        <sz val="9"/>
        <color theme="1"/>
        <rFont val="Century Gothic"/>
        <family val="2"/>
      </rPr>
      <t>. Does not include work funded by grants (e.g. NHMRC).</t>
    </r>
  </si>
  <si>
    <t>Research and development including clinical research in diagnostic and interventional radiology</t>
  </si>
  <si>
    <t>Total DIMP FTE</t>
  </si>
  <si>
    <t>This table summarises 'best practice' FTE needed to deliver listed Medical Physicist duties</t>
  </si>
  <si>
    <t>Total FTE Required</t>
  </si>
  <si>
    <t>NM Specific</t>
  </si>
  <si>
    <t>DR Specific</t>
  </si>
  <si>
    <t>Total</t>
  </si>
  <si>
    <t>2. Equipment dependent FTE</t>
  </si>
  <si>
    <t>3. Patient dependent FTE</t>
  </si>
  <si>
    <t>4a. Practice Type FTE</t>
  </si>
  <si>
    <t>4b. Practice Staff FTE</t>
  </si>
  <si>
    <t>-</t>
  </si>
  <si>
    <t>5. Medical Physics Service FTE</t>
  </si>
  <si>
    <t>6. Training, Academic Teaching and Research FTE</t>
  </si>
  <si>
    <t>Version</t>
  </si>
  <si>
    <t>1.0</t>
  </si>
  <si>
    <t>2.0</t>
  </si>
  <si>
    <t>Release Date</t>
  </si>
  <si>
    <t>Changes</t>
  </si>
  <si>
    <t>Initial release by ACPSEM and venndelta</t>
  </si>
  <si>
    <t>Local Comments</t>
  </si>
  <si>
    <t>7. Specific Local Practice (Optional)</t>
  </si>
  <si>
    <t>7. Specific Local Practice FTE (Optional)</t>
  </si>
  <si>
    <t># of Units</t>
  </si>
  <si>
    <r>
      <t xml:space="preserve">   - The number of units (</t>
    </r>
    <r>
      <rPr>
        <b/>
        <sz val="10"/>
        <color theme="1" tint="0.14999847407452621"/>
        <rFont val="Century Gothic"/>
        <family val="2"/>
      </rPr>
      <t>Column E</t>
    </r>
    <r>
      <rPr>
        <sz val="10"/>
        <color theme="1" tint="0.14999847407452621"/>
        <rFont val="Century Gothic"/>
        <family val="2"/>
      </rPr>
      <t>)</t>
    </r>
  </si>
  <si>
    <t>Medical physicist associated duties that are not included in the ACPSEM model that are specific to a local site can be incorporated here. Duties included in other sections of the ACPSEM model that are performed substantially differently due to local practice can be included here, instead of under the relevant section in the model, with an explanation of why practice differs.
This is optional and does not need to be included.
Examples of local practices that may be assigned duties include: areas such as ultraviolet radiation use or where the physicist role is shared with local support staff (e.g. radiation badge management/distribution).
The required FTE summed here will be included in the FTE Summary.</t>
  </si>
  <si>
    <t>Equipment Fleet Summary</t>
  </si>
  <si>
    <t>Nuclear Medicine</t>
  </si>
  <si>
    <t>Includes gamma cameras, SPECT, SPECT/CT, PET/CT, PET/MR, DEXA</t>
  </si>
  <si>
    <t>Diagnostic and Interventional Radiology</t>
  </si>
  <si>
    <t>Includes CT, mammography, radiography, fluoroscopy, interventional, dental, DEXA, MR, ultrasound</t>
  </si>
  <si>
    <t>Updates after feedback from launch and tutorials - comments columns, new specific local practice tab</t>
  </si>
  <si>
    <t>Equipment dependent factors - DEXA - NM item required hours changed to 4 h to match Radiology as this is the same task</t>
  </si>
  <si>
    <t>Fixed row heights to autofit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</si>
</sst>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0;\-#,##0.00;;@"/>
    <numFmt numFmtId="166" formatCode="#,##0.0"/>
    <numFmt numFmtId="167" formatCode="#,##0.0;\-#,##0.0;;@"/>
  </numFmts>
  <fonts count="29" x14ac:knownFonts="1">
    <font>
      <sz val="11"/>
      <color theme="1"/>
      <name val="Calibri"/>
      <family val="2"/>
      <scheme val="minor"/>
    </font>
    <font>
      <sz val="11"/>
      <color theme="1"/>
      <name val="Calibri"/>
      <family val="2"/>
      <scheme val="minor"/>
    </font>
    <font>
      <sz val="11"/>
      <color theme="1"/>
      <name val="Century Gothic"/>
      <family val="2"/>
    </font>
    <font>
      <sz val="12"/>
      <color theme="1"/>
      <name val="Century Gothic"/>
      <family val="2"/>
    </font>
    <font>
      <sz val="10"/>
      <color theme="1"/>
      <name val="Century Gothic"/>
      <family val="2"/>
    </font>
    <font>
      <b/>
      <sz val="12"/>
      <color theme="0"/>
      <name val="Century Gothic"/>
      <family val="2"/>
    </font>
    <font>
      <b/>
      <sz val="12"/>
      <color theme="1" tint="0.14999847407452621"/>
      <name val="Century Gothic"/>
      <family val="2"/>
    </font>
    <font>
      <sz val="10"/>
      <color theme="0"/>
      <name val="Century Gothic"/>
      <family val="2"/>
    </font>
    <font>
      <b/>
      <sz val="9"/>
      <color theme="0"/>
      <name val="Century Gothic"/>
      <family val="2"/>
    </font>
    <font>
      <sz val="9"/>
      <color theme="1"/>
      <name val="Century Gothic"/>
      <family val="2"/>
    </font>
    <font>
      <sz val="9"/>
      <color theme="1"/>
      <name val="Calibri"/>
      <family val="2"/>
      <scheme val="minor"/>
    </font>
    <font>
      <sz val="9"/>
      <color theme="0"/>
      <name val="Century Gothic"/>
      <family val="2"/>
    </font>
    <font>
      <sz val="9"/>
      <color theme="0"/>
      <name val="Calibri"/>
      <family val="2"/>
      <scheme val="minor"/>
    </font>
    <font>
      <u/>
      <sz val="9"/>
      <color theme="1"/>
      <name val="Century Gothic"/>
      <family val="2"/>
    </font>
    <font>
      <sz val="10"/>
      <color theme="1" tint="0.14999847407452621"/>
      <name val="Century Gothic"/>
      <family val="2"/>
    </font>
    <font>
      <u/>
      <sz val="10"/>
      <color theme="1" tint="0.14999847407452621"/>
      <name val="Century Gothic"/>
      <family val="2"/>
    </font>
    <font>
      <u/>
      <sz val="9"/>
      <color theme="0"/>
      <name val="Century Gothic"/>
      <family val="2"/>
    </font>
    <font>
      <b/>
      <sz val="9"/>
      <color theme="1"/>
      <name val="Century Gothic"/>
      <family val="2"/>
    </font>
    <font>
      <sz val="9"/>
      <color theme="1" tint="0.14999847407452621"/>
      <name val="Century Gothic"/>
      <family val="2"/>
    </font>
    <font>
      <b/>
      <sz val="9"/>
      <color theme="1" tint="0.14999847407452621"/>
      <name val="Century Gothic"/>
      <family val="2"/>
    </font>
    <font>
      <b/>
      <u/>
      <sz val="9"/>
      <color theme="1" tint="0.14999847407452621"/>
      <name val="Century Gothic"/>
      <family val="2"/>
    </font>
    <font>
      <sz val="11"/>
      <color theme="0"/>
      <name val="Century Gothic"/>
      <family val="2"/>
    </font>
    <font>
      <b/>
      <sz val="11"/>
      <color theme="0"/>
      <name val="Century Gothic"/>
      <family val="2"/>
    </font>
    <font>
      <b/>
      <sz val="10"/>
      <color theme="1" tint="0.14999847407452621"/>
      <name val="Century Gothic"/>
      <family val="2"/>
    </font>
    <font>
      <sz val="9"/>
      <name val="Century Gothic"/>
      <family val="2"/>
    </font>
    <font>
      <u/>
      <sz val="9"/>
      <name val="Century Gothic"/>
      <family val="2"/>
    </font>
    <font>
      <b/>
      <sz val="9"/>
      <color theme="0"/>
      <name val="Calibri"/>
      <family val="2"/>
      <scheme val="minor"/>
    </font>
    <font>
      <b/>
      <u/>
      <sz val="9"/>
      <color theme="1"/>
      <name val="Century Gothic"/>
      <family val="2"/>
    </font>
    <font>
      <b/>
      <u/>
      <sz val="9"/>
      <name val="Century Gothic"/>
      <family val="2"/>
    </font>
  </fonts>
  <fills count="13">
    <fill>
      <patternFill patternType="none"/>
    </fill>
    <fill>
      <patternFill patternType="gray125"/>
    </fill>
    <fill>
      <patternFill patternType="solid">
        <fgColor rgb="FF24537E"/>
        <bgColor indexed="64"/>
      </patternFill>
    </fill>
    <fill>
      <patternFill patternType="solid">
        <fgColor theme="1"/>
        <bgColor indexed="64"/>
      </patternFill>
    </fill>
    <fill>
      <patternFill patternType="solid">
        <fgColor rgb="FFE45326"/>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CAEEDA"/>
        <bgColor indexed="64"/>
      </patternFill>
    </fill>
    <fill>
      <patternFill patternType="solid">
        <fgColor theme="0" tint="-0.14999847407452621"/>
        <bgColor indexed="64"/>
      </patternFill>
    </fill>
    <fill>
      <patternFill patternType="solid">
        <fgColor rgb="FFFDECE3"/>
        <bgColor indexed="64"/>
      </patternFill>
    </fill>
    <fill>
      <patternFill patternType="solid">
        <fgColor rgb="FF6C8CA8"/>
        <bgColor indexed="64"/>
      </patternFill>
    </fill>
    <fill>
      <patternFill patternType="solid">
        <fgColor theme="3" tint="0.79998168889431442"/>
        <bgColor indexed="64"/>
      </patternFill>
    </fill>
  </fills>
  <borders count="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right/>
      <top style="thin">
        <color theme="0" tint="-0.14996795556505021"/>
      </top>
      <bottom/>
      <diagonal/>
    </border>
    <border>
      <left style="thin">
        <color theme="0" tint="-0.14996795556505021"/>
      </left>
      <right/>
      <top/>
      <bottom/>
      <diagonal/>
    </border>
  </borders>
  <cellStyleXfs count="2">
    <xf numFmtId="0" fontId="0" fillId="0" borderId="0"/>
    <xf numFmtId="43" fontId="1" fillId="0" borderId="0" applyFont="0" applyFill="0" applyBorder="0" applyAlignment="0" applyProtection="0"/>
  </cellStyleXfs>
  <cellXfs count="117">
    <xf numFmtId="0" fontId="0" fillId="0" borderId="0" xfId="0"/>
    <xf numFmtId="0" fontId="2" fillId="0" borderId="0" xfId="0" applyFont="1"/>
    <xf numFmtId="0" fontId="3" fillId="0" borderId="0" xfId="0" applyFont="1"/>
    <xf numFmtId="0" fontId="4" fillId="0" borderId="0" xfId="0" applyFont="1"/>
    <xf numFmtId="0" fontId="6" fillId="0" borderId="0" xfId="0" applyFont="1" applyAlignment="1">
      <alignment vertical="center"/>
    </xf>
    <xf numFmtId="0" fontId="7" fillId="3" borderId="0" xfId="0" applyFont="1" applyFill="1"/>
    <xf numFmtId="164" fontId="7" fillId="0" borderId="0" xfId="0" applyNumberFormat="1" applyFont="1" applyAlignment="1">
      <alignment horizontal="right"/>
    </xf>
    <xf numFmtId="0" fontId="2" fillId="0" borderId="0" xfId="0" applyFont="1" applyAlignment="1">
      <alignment vertical="center"/>
    </xf>
    <xf numFmtId="0" fontId="4" fillId="0" borderId="1" xfId="0" applyFont="1" applyBorder="1" applyAlignment="1">
      <alignment vertical="center"/>
    </xf>
    <xf numFmtId="0" fontId="9" fillId="0" borderId="1" xfId="0" applyFont="1" applyBorder="1" applyAlignment="1">
      <alignment vertical="center" wrapText="1"/>
    </xf>
    <xf numFmtId="0" fontId="9" fillId="0" borderId="0" xfId="0" applyFont="1" applyAlignment="1">
      <alignment horizontal="center" wrapText="1"/>
    </xf>
    <xf numFmtId="0" fontId="9" fillId="0" borderId="0" xfId="0" applyFont="1" applyAlignment="1">
      <alignment vertical="center"/>
    </xf>
    <xf numFmtId="164" fontId="11" fillId="0" borderId="0" xfId="0" applyNumberFormat="1" applyFont="1" applyAlignment="1">
      <alignment horizontal="right" vertical="center"/>
    </xf>
    <xf numFmtId="0" fontId="5" fillId="4" borderId="1" xfId="0" applyFont="1" applyFill="1" applyBorder="1" applyAlignment="1">
      <alignment vertical="center"/>
    </xf>
    <xf numFmtId="0" fontId="8" fillId="2" borderId="1" xfId="0" applyFont="1" applyFill="1" applyBorder="1" applyAlignment="1">
      <alignment horizontal="center" vertical="center" wrapText="1"/>
    </xf>
    <xf numFmtId="0" fontId="9" fillId="6" borderId="1" xfId="0" applyFont="1" applyFill="1" applyBorder="1" applyAlignment="1">
      <alignment vertical="center" wrapText="1"/>
    </xf>
    <xf numFmtId="0" fontId="8" fillId="7" borderId="1" xfId="0" applyFont="1" applyFill="1" applyBorder="1" applyAlignment="1">
      <alignment horizontal="center" vertical="center" wrapText="1"/>
    </xf>
    <xf numFmtId="0" fontId="9" fillId="8" borderId="1" xfId="0" applyFont="1" applyFill="1" applyBorder="1" applyAlignment="1">
      <alignment vertical="center" wrapText="1"/>
    </xf>
    <xf numFmtId="0" fontId="11" fillId="7" borderId="2" xfId="0" applyFont="1" applyFill="1" applyBorder="1" applyAlignment="1">
      <alignment vertical="center" wrapText="1"/>
    </xf>
    <xf numFmtId="0" fontId="12" fillId="7" borderId="3" xfId="0" applyFont="1" applyFill="1" applyBorder="1" applyAlignment="1">
      <alignment vertical="center"/>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4" fillId="9" borderId="1" xfId="0" applyFont="1" applyFill="1" applyBorder="1" applyAlignment="1">
      <alignment horizontal="right" vertical="center"/>
    </xf>
    <xf numFmtId="0" fontId="4" fillId="0" borderId="4" xfId="0" applyFont="1" applyBorder="1" applyAlignment="1">
      <alignment horizontal="right" vertical="center"/>
    </xf>
    <xf numFmtId="165" fontId="9" fillId="0" borderId="1" xfId="0" applyNumberFormat="1" applyFont="1" applyBorder="1" applyAlignment="1">
      <alignment vertical="center"/>
    </xf>
    <xf numFmtId="165" fontId="9" fillId="0" borderId="0" xfId="0" applyNumberFormat="1" applyFont="1" applyAlignment="1">
      <alignment vertical="center"/>
    </xf>
    <xf numFmtId="2" fontId="4" fillId="5" borderId="1" xfId="0" applyNumberFormat="1" applyFont="1" applyFill="1" applyBorder="1" applyAlignment="1">
      <alignment vertical="center"/>
    </xf>
    <xf numFmtId="2" fontId="4" fillId="0" borderId="0" xfId="0" applyNumberFormat="1" applyFont="1"/>
    <xf numFmtId="2" fontId="7" fillId="3" borderId="0" xfId="0" applyNumberFormat="1" applyFont="1" applyFill="1" applyAlignment="1">
      <alignment horizontal="right"/>
    </xf>
    <xf numFmtId="164" fontId="9" fillId="0" borderId="0" xfId="1" applyNumberFormat="1" applyFont="1"/>
    <xf numFmtId="2" fontId="9" fillId="0" borderId="0" xfId="0" applyNumberFormat="1" applyFont="1"/>
    <xf numFmtId="0" fontId="14" fillId="0" borderId="0" xfId="0" applyFont="1" applyAlignment="1">
      <alignment vertical="center"/>
    </xf>
    <xf numFmtId="0" fontId="8" fillId="4" borderId="1" xfId="0" applyFont="1" applyFill="1" applyBorder="1" applyAlignment="1">
      <alignment vertical="center"/>
    </xf>
    <xf numFmtId="0" fontId="9" fillId="0" borderId="0" xfId="0" applyFont="1"/>
    <xf numFmtId="0" fontId="17" fillId="5" borderId="1" xfId="0" applyFont="1" applyFill="1" applyBorder="1"/>
    <xf numFmtId="0" fontId="9" fillId="5" borderId="1" xfId="0" applyFont="1" applyFill="1" applyBorder="1"/>
    <xf numFmtId="0" fontId="17" fillId="0" borderId="1" xfId="0" applyFont="1" applyBorder="1"/>
    <xf numFmtId="0" fontId="9" fillId="0" borderId="1" xfId="0" applyFont="1" applyBorder="1"/>
    <xf numFmtId="0" fontId="11" fillId="3" borderId="0" xfId="0" applyFont="1" applyFill="1"/>
    <xf numFmtId="0" fontId="18" fillId="0" borderId="0" xfId="0" applyFont="1" applyAlignment="1">
      <alignment vertical="center"/>
    </xf>
    <xf numFmtId="2" fontId="4" fillId="8" borderId="1" xfId="0" applyNumberFormat="1" applyFont="1" applyFill="1" applyBorder="1" applyAlignment="1">
      <alignment vertical="center"/>
    </xf>
    <xf numFmtId="0" fontId="5" fillId="7" borderId="1" xfId="0" applyFont="1" applyFill="1" applyBorder="1" applyAlignment="1">
      <alignment horizontal="center" vertical="center"/>
    </xf>
    <xf numFmtId="0" fontId="5" fillId="2" borderId="1" xfId="0" applyFont="1" applyFill="1" applyBorder="1" applyAlignment="1">
      <alignment horizontal="center" vertical="center"/>
    </xf>
    <xf numFmtId="2" fontId="9" fillId="6" borderId="1" xfId="0" applyNumberFormat="1" applyFont="1" applyFill="1" applyBorder="1" applyAlignment="1">
      <alignment vertical="center"/>
    </xf>
    <xf numFmtId="0" fontId="21" fillId="4" borderId="0" xfId="0" applyFont="1" applyFill="1" applyAlignment="1">
      <alignment horizontal="left" vertical="center" indent="3"/>
    </xf>
    <xf numFmtId="0" fontId="11" fillId="4" borderId="0" xfId="0" applyFont="1" applyFill="1" applyAlignment="1">
      <alignment horizontal="center" vertical="center"/>
    </xf>
    <xf numFmtId="0" fontId="21" fillId="4" borderId="0" xfId="0" applyFont="1" applyFill="1"/>
    <xf numFmtId="165" fontId="11" fillId="2" borderId="1" xfId="0" applyNumberFormat="1" applyFont="1" applyFill="1" applyBorder="1" applyAlignment="1">
      <alignment horizontal="center" vertical="center"/>
    </xf>
    <xf numFmtId="165" fontId="11" fillId="3" borderId="0" xfId="0" applyNumberFormat="1" applyFont="1" applyFill="1" applyAlignment="1">
      <alignment horizontal="center" vertical="center"/>
    </xf>
    <xf numFmtId="165" fontId="11" fillId="7" borderId="1" xfId="0" applyNumberFormat="1" applyFont="1" applyFill="1" applyBorder="1" applyAlignment="1">
      <alignment horizontal="center" vertical="center"/>
    </xf>
    <xf numFmtId="165" fontId="11" fillId="4" borderId="1" xfId="0" applyNumberFormat="1" applyFont="1" applyFill="1" applyBorder="1" applyAlignment="1">
      <alignment horizontal="center" vertical="center"/>
    </xf>
    <xf numFmtId="164" fontId="9" fillId="0" borderId="1" xfId="0" applyNumberFormat="1" applyFont="1" applyBorder="1" applyAlignment="1" applyProtection="1">
      <alignment horizontal="center" vertical="center"/>
      <protection locked="0"/>
    </xf>
    <xf numFmtId="164" fontId="9" fillId="6" borderId="1" xfId="0" applyNumberFormat="1" applyFont="1" applyFill="1" applyBorder="1" applyAlignment="1" applyProtection="1">
      <alignment horizontal="center" vertical="center"/>
      <protection locked="0"/>
    </xf>
    <xf numFmtId="0" fontId="9" fillId="5" borderId="1" xfId="0" applyFont="1" applyFill="1" applyBorder="1" applyAlignment="1">
      <alignment horizontal="center"/>
    </xf>
    <xf numFmtId="0" fontId="9" fillId="5" borderId="1" xfId="0" applyFont="1" applyFill="1" applyBorder="1" applyAlignment="1" applyProtection="1">
      <alignment horizontal="center"/>
      <protection locked="0"/>
    </xf>
    <xf numFmtId="0" fontId="9" fillId="0" borderId="1" xfId="0" applyFont="1" applyBorder="1" applyAlignment="1">
      <alignment horizontal="center"/>
    </xf>
    <xf numFmtId="164" fontId="9" fillId="0" borderId="1" xfId="0" applyNumberFormat="1" applyFont="1" applyBorder="1" applyAlignment="1" applyProtection="1">
      <alignment horizontal="center"/>
      <protection locked="0"/>
    </xf>
    <xf numFmtId="164" fontId="11" fillId="3" borderId="0" xfId="0" applyNumberFormat="1" applyFont="1" applyFill="1" applyAlignment="1">
      <alignment horizontal="center"/>
    </xf>
    <xf numFmtId="0" fontId="9" fillId="0" borderId="0" xfId="0" applyFont="1" applyAlignment="1">
      <alignment horizontal="center" vertical="center"/>
    </xf>
    <xf numFmtId="164" fontId="9" fillId="8" borderId="1" xfId="0" applyNumberFormat="1" applyFont="1" applyFill="1" applyBorder="1" applyAlignment="1" applyProtection="1">
      <alignment horizontal="center" vertical="center"/>
      <protection locked="0"/>
    </xf>
    <xf numFmtId="166" fontId="9" fillId="0" borderId="1" xfId="0" applyNumberFormat="1" applyFont="1" applyBorder="1" applyAlignment="1">
      <alignment horizontal="center" vertical="center"/>
    </xf>
    <xf numFmtId="166" fontId="9" fillId="6" borderId="1" xfId="0" applyNumberFormat="1" applyFont="1" applyFill="1" applyBorder="1" applyAlignment="1">
      <alignment horizontal="center" vertical="center"/>
    </xf>
    <xf numFmtId="164" fontId="11" fillId="3" borderId="0" xfId="0" applyNumberFormat="1" applyFont="1" applyFill="1" applyAlignment="1">
      <alignment horizontal="center" vertical="center"/>
    </xf>
    <xf numFmtId="166" fontId="9" fillId="8" borderId="1" xfId="0" applyNumberFormat="1" applyFont="1" applyFill="1" applyBorder="1" applyAlignment="1">
      <alignment horizontal="center" vertical="center"/>
    </xf>
    <xf numFmtId="164" fontId="9" fillId="0" borderId="1" xfId="0" applyNumberFormat="1" applyFont="1" applyBorder="1" applyAlignment="1">
      <alignment vertical="center"/>
    </xf>
    <xf numFmtId="0" fontId="24" fillId="0" borderId="1" xfId="0" applyFont="1" applyBorder="1" applyAlignment="1">
      <alignment vertical="center" wrapText="1"/>
    </xf>
    <xf numFmtId="0" fontId="9" fillId="10" borderId="1" xfId="0" applyFont="1" applyFill="1" applyBorder="1" applyAlignment="1">
      <alignment vertical="center" wrapText="1"/>
    </xf>
    <xf numFmtId="164" fontId="9" fillId="10" borderId="1" xfId="0" applyNumberFormat="1" applyFont="1" applyFill="1" applyBorder="1" applyAlignment="1" applyProtection="1">
      <alignment horizontal="center" vertical="center"/>
      <protection locked="0"/>
    </xf>
    <xf numFmtId="166" fontId="9" fillId="10" borderId="1" xfId="0" applyNumberFormat="1" applyFont="1" applyFill="1" applyBorder="1" applyAlignment="1">
      <alignment horizontal="center" vertical="center"/>
    </xf>
    <xf numFmtId="0" fontId="24" fillId="10" borderId="1" xfId="0" applyFont="1" applyFill="1" applyBorder="1" applyAlignment="1">
      <alignment vertical="center" wrapText="1"/>
    </xf>
    <xf numFmtId="0" fontId="8" fillId="4" borderId="2" xfId="0" applyFont="1" applyFill="1" applyBorder="1" applyAlignment="1">
      <alignment vertical="center" wrapText="1"/>
    </xf>
    <xf numFmtId="0" fontId="8" fillId="2" borderId="2" xfId="0" applyFont="1" applyFill="1" applyBorder="1" applyAlignment="1">
      <alignment vertical="center" wrapText="1"/>
    </xf>
    <xf numFmtId="0" fontId="8" fillId="7" borderId="2" xfId="0" applyFont="1" applyFill="1" applyBorder="1" applyAlignment="1">
      <alignment vertical="center" wrapText="1"/>
    </xf>
    <xf numFmtId="0" fontId="26" fillId="7" borderId="3" xfId="0" applyFont="1" applyFill="1" applyBorder="1" applyAlignment="1">
      <alignment vertical="center"/>
    </xf>
    <xf numFmtId="167" fontId="9" fillId="10" borderId="1" xfId="0" applyNumberFormat="1" applyFont="1" applyFill="1" applyBorder="1" applyAlignment="1" applyProtection="1">
      <alignment horizontal="center" vertical="center"/>
      <protection locked="0"/>
    </xf>
    <xf numFmtId="0" fontId="14" fillId="0" borderId="0" xfId="0" quotePrefix="1" applyFont="1" applyAlignment="1">
      <alignment horizontal="left" vertical="center"/>
    </xf>
    <xf numFmtId="0" fontId="6" fillId="0" borderId="0" xfId="0" applyFont="1" applyAlignment="1">
      <alignment horizontal="right" vertical="center"/>
    </xf>
    <xf numFmtId="0" fontId="14" fillId="0" borderId="0" xfId="0" quotePrefix="1" applyFont="1" applyAlignment="1">
      <alignment horizontal="right" vertical="center"/>
    </xf>
    <xf numFmtId="0" fontId="6" fillId="0" borderId="0" xfId="0" applyFont="1" applyAlignment="1">
      <alignment horizontal="left" vertical="center"/>
    </xf>
    <xf numFmtId="0" fontId="8" fillId="2" borderId="1" xfId="0" applyFont="1" applyFill="1" applyBorder="1" applyAlignment="1">
      <alignment horizontal="left" vertical="center" wrapText="1"/>
    </xf>
    <xf numFmtId="0" fontId="9" fillId="0" borderId="0" xfId="0" applyFont="1" applyAlignment="1">
      <alignment horizontal="left" vertical="center"/>
    </xf>
    <xf numFmtId="0" fontId="8" fillId="7" borderId="1" xfId="0" applyNumberFormat="1" applyFont="1" applyFill="1" applyBorder="1" applyAlignment="1">
      <alignment horizontal="left" vertical="center" wrapText="1"/>
    </xf>
    <xf numFmtId="0" fontId="9" fillId="0" borderId="0" xfId="0" applyNumberFormat="1" applyFont="1" applyAlignment="1">
      <alignment horizontal="left" vertical="center"/>
    </xf>
    <xf numFmtId="0" fontId="8" fillId="2" borderId="1" xfId="0" applyNumberFormat="1" applyFont="1" applyFill="1" applyBorder="1" applyAlignment="1">
      <alignment horizontal="left" vertical="center" wrapText="1"/>
    </xf>
    <xf numFmtId="0" fontId="8" fillId="4" borderId="1" xfId="0" applyNumberFormat="1" applyFont="1" applyFill="1" applyBorder="1" applyAlignment="1">
      <alignment horizontal="left" vertical="center" wrapText="1"/>
    </xf>
    <xf numFmtId="0" fontId="2" fillId="0" borderId="0" xfId="0" applyNumberFormat="1" applyFont="1" applyAlignment="1">
      <alignment horizontal="left"/>
    </xf>
    <xf numFmtId="17" fontId="2" fillId="0" borderId="0" xfId="0" applyNumberFormat="1" applyFont="1" applyAlignment="1">
      <alignment horizontal="left"/>
    </xf>
    <xf numFmtId="2" fontId="4" fillId="5" borderId="0" xfId="0" applyNumberFormat="1" applyFont="1" applyFill="1" applyBorder="1" applyAlignment="1">
      <alignment vertical="center"/>
    </xf>
    <xf numFmtId="0" fontId="9" fillId="0" borderId="1" xfId="0" applyFont="1" applyBorder="1" applyAlignment="1" applyProtection="1">
      <alignment wrapText="1"/>
      <protection locked="0"/>
    </xf>
    <xf numFmtId="0" fontId="9" fillId="5" borderId="1" xfId="0" applyFont="1" applyFill="1" applyBorder="1" applyAlignment="1">
      <alignment wrapText="1"/>
    </xf>
    <xf numFmtId="0" fontId="9" fillId="5" borderId="1" xfId="0" applyFont="1" applyFill="1" applyBorder="1" applyAlignment="1" applyProtection="1">
      <alignment wrapText="1"/>
      <protection locked="0"/>
    </xf>
    <xf numFmtId="0" fontId="9" fillId="0" borderId="1" xfId="0" applyFont="1" applyBorder="1" applyAlignment="1">
      <alignment wrapText="1"/>
    </xf>
    <xf numFmtId="0" fontId="9" fillId="0" borderId="1" xfId="0" applyNumberFormat="1" applyFont="1" applyBorder="1" applyAlignment="1" applyProtection="1">
      <alignment horizontal="left" vertical="center" wrapText="1"/>
      <protection locked="0"/>
    </xf>
    <xf numFmtId="0" fontId="9" fillId="6" borderId="1" xfId="0" applyNumberFormat="1" applyFont="1" applyFill="1" applyBorder="1" applyAlignment="1" applyProtection="1">
      <alignment horizontal="left" vertical="center" wrapText="1"/>
      <protection locked="0"/>
    </xf>
    <xf numFmtId="0" fontId="9" fillId="8" borderId="1" xfId="0" applyNumberFormat="1" applyFont="1" applyFill="1" applyBorder="1" applyAlignment="1" applyProtection="1">
      <alignment horizontal="left" vertical="center" wrapText="1"/>
      <protection locked="0"/>
    </xf>
    <xf numFmtId="0" fontId="9" fillId="10" borderId="1" xfId="0" applyNumberFormat="1" applyFont="1" applyFill="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9" fillId="10" borderId="1" xfId="0" applyFont="1" applyFill="1" applyBorder="1" applyAlignment="1" applyProtection="1">
      <alignment vertical="center" wrapText="1"/>
      <protection locked="0"/>
    </xf>
    <xf numFmtId="166" fontId="9" fillId="0" borderId="1" xfId="0" applyNumberFormat="1" applyFont="1" applyBorder="1" applyAlignment="1" applyProtection="1">
      <alignment horizontal="center" vertical="center"/>
      <protection locked="0"/>
    </xf>
    <xf numFmtId="166" fontId="9" fillId="1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wrapText="1"/>
    </xf>
    <xf numFmtId="0" fontId="9" fillId="12" borderId="1" xfId="0" applyFont="1" applyFill="1" applyBorder="1" applyAlignment="1" applyProtection="1">
      <alignment vertical="center" wrapText="1"/>
    </xf>
    <xf numFmtId="164" fontId="2" fillId="11" borderId="0" xfId="0" applyNumberFormat="1" applyFont="1" applyFill="1"/>
    <xf numFmtId="0" fontId="8" fillId="11" borderId="1" xfId="0" applyNumberFormat="1" applyFont="1" applyFill="1" applyBorder="1" applyAlignment="1" applyProtection="1">
      <alignment horizontal="left" vertical="center" wrapText="1"/>
    </xf>
    <xf numFmtId="0" fontId="9" fillId="12" borderId="1" xfId="0" applyNumberFormat="1" applyFont="1" applyFill="1" applyBorder="1" applyAlignment="1" applyProtection="1">
      <alignment horizontal="left" vertical="center" wrapText="1"/>
      <protection locked="0"/>
    </xf>
    <xf numFmtId="167" fontId="9" fillId="0" borderId="1" xfId="0" applyNumberFormat="1" applyFont="1" applyBorder="1" applyAlignment="1" applyProtection="1">
      <alignment horizontal="center" vertical="center"/>
      <protection locked="0"/>
    </xf>
    <xf numFmtId="0" fontId="11" fillId="3" borderId="0" xfId="0" applyFont="1" applyFill="1" applyAlignment="1">
      <alignment vertical="center"/>
    </xf>
    <xf numFmtId="0" fontId="10" fillId="0" borderId="0" xfId="0" applyFont="1" applyAlignment="1">
      <alignment vertical="center"/>
    </xf>
    <xf numFmtId="0" fontId="11" fillId="7" borderId="5" xfId="0" applyFont="1" applyFill="1" applyBorder="1" applyAlignment="1">
      <alignment vertical="center" wrapText="1"/>
    </xf>
    <xf numFmtId="0" fontId="12" fillId="7" borderId="0" xfId="0" applyFont="1" applyFill="1" applyAlignment="1">
      <alignment vertical="center"/>
    </xf>
    <xf numFmtId="0" fontId="0" fillId="0" borderId="0" xfId="0" applyAlignment="1"/>
    <xf numFmtId="0" fontId="11" fillId="2" borderId="5" xfId="0" applyFont="1" applyFill="1" applyBorder="1" applyAlignment="1">
      <alignment vertical="center" wrapText="1"/>
    </xf>
    <xf numFmtId="0" fontId="10" fillId="2" borderId="0" xfId="0" applyFont="1" applyFill="1" applyAlignment="1">
      <alignment vertical="center"/>
    </xf>
    <xf numFmtId="0" fontId="8" fillId="11" borderId="0" xfId="0" applyFont="1" applyFill="1" applyAlignment="1" applyProtection="1">
      <alignment horizontal="left"/>
    </xf>
    <xf numFmtId="0" fontId="11" fillId="4" borderId="5" xfId="0" applyFont="1" applyFill="1" applyBorder="1" applyAlignment="1">
      <alignment vertical="center" wrapText="1"/>
    </xf>
    <xf numFmtId="0" fontId="12" fillId="4" borderId="0" xfId="0" applyFont="1" applyFill="1" applyAlignment="1">
      <alignment vertical="center"/>
    </xf>
    <xf numFmtId="0" fontId="10" fillId="4" borderId="0" xfId="0" applyFont="1" applyFill="1" applyAlignment="1">
      <alignment vertical="center"/>
    </xf>
  </cellXfs>
  <cellStyles count="2">
    <cellStyle name="Comma" xfId="1" builtinId="3"/>
    <cellStyle name="Normal" xfId="0" builtinId="0"/>
  </cellStyles>
  <dxfs count="0"/>
  <tableStyles count="0" defaultTableStyle="TableStyleMedium2" defaultPivotStyle="PivotStyleLight16"/>
  <colors>
    <mruColors>
      <color rgb="FFFDECE3"/>
      <color rgb="FF00B050"/>
      <color rgb="FF24537E"/>
      <color rgb="FFE45326"/>
      <color rgb="FFCAEEDA"/>
      <color rgb="FF6C8CA8"/>
      <color rgb="FFA8E4C3"/>
      <color rgb="FFB4C4D3"/>
      <color rgb="FF54C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1</xdr:col>
      <xdr:colOff>2457450</xdr:colOff>
      <xdr:row>5</xdr:row>
      <xdr:rowOff>58159</xdr:rowOff>
    </xdr:to>
    <xdr:pic>
      <xdr:nvPicPr>
        <xdr:cNvPr id="2" name="Picture 1">
          <a:extLst>
            <a:ext uri="{FF2B5EF4-FFF2-40B4-BE49-F238E27FC236}">
              <a16:creationId xmlns:a16="http://schemas.microsoft.com/office/drawing/2014/main" id="{4C3CBB5D-0CE8-4090-A4A8-C1B694144559}"/>
            </a:ext>
          </a:extLst>
        </xdr:cNvPr>
        <xdr:cNvPicPr>
          <a:picLocks noChangeAspect="1"/>
        </xdr:cNvPicPr>
      </xdr:nvPicPr>
      <xdr:blipFill>
        <a:blip xmlns:r="http://schemas.openxmlformats.org/officeDocument/2006/relationships" r:embed="rId1"/>
        <a:stretch>
          <a:fillRect/>
        </a:stretch>
      </xdr:blipFill>
      <xdr:spPr>
        <a:xfrm>
          <a:off x="85724" y="76200"/>
          <a:ext cx="2457451" cy="886834"/>
        </a:xfrm>
        <a:prstGeom prst="rect">
          <a:avLst/>
        </a:prstGeom>
      </xdr:spPr>
    </xdr:pic>
    <xdr:clientData/>
  </xdr:twoCellAnchor>
  <xdr:twoCellAnchor>
    <xdr:from>
      <xdr:col>0</xdr:col>
      <xdr:colOff>66675</xdr:colOff>
      <xdr:row>5</xdr:row>
      <xdr:rowOff>152400</xdr:rowOff>
    </xdr:from>
    <xdr:to>
      <xdr:col>6</xdr:col>
      <xdr:colOff>104775</xdr:colOff>
      <xdr:row>6</xdr:row>
      <xdr:rowOff>171450</xdr:rowOff>
    </xdr:to>
    <xdr:sp macro="" textlink="">
      <xdr:nvSpPr>
        <xdr:cNvPr id="3" name="Rectangle: Rounded Corners 2">
          <a:extLst>
            <a:ext uri="{FF2B5EF4-FFF2-40B4-BE49-F238E27FC236}">
              <a16:creationId xmlns:a16="http://schemas.microsoft.com/office/drawing/2014/main" id="{88B466D4-371E-4C2E-98C9-F3D34DF9AF19}"/>
            </a:ext>
          </a:extLst>
        </xdr:cNvPr>
        <xdr:cNvSpPr/>
      </xdr:nvSpPr>
      <xdr:spPr>
        <a:xfrm>
          <a:off x="66675" y="1057275"/>
          <a:ext cx="10782300" cy="228600"/>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2124076</xdr:colOff>
      <xdr:row>3</xdr:row>
      <xdr:rowOff>161925</xdr:rowOff>
    </xdr:from>
    <xdr:to>
      <xdr:col>5</xdr:col>
      <xdr:colOff>1304926</xdr:colOff>
      <xdr:row>6</xdr:row>
      <xdr:rowOff>19050</xdr:rowOff>
    </xdr:to>
    <xdr:sp macro="" textlink="">
      <xdr:nvSpPr>
        <xdr:cNvPr id="4" name="TextBox 3">
          <a:extLst>
            <a:ext uri="{FF2B5EF4-FFF2-40B4-BE49-F238E27FC236}">
              <a16:creationId xmlns:a16="http://schemas.microsoft.com/office/drawing/2014/main" id="{285DC24D-4F5C-4F36-BCC7-F9C9A905715C}"/>
            </a:ext>
          </a:extLst>
        </xdr:cNvPr>
        <xdr:cNvSpPr txBox="1"/>
      </xdr:nvSpPr>
      <xdr:spPr>
        <a:xfrm>
          <a:off x="2209801" y="647700"/>
          <a:ext cx="45624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0">
              <a:solidFill>
                <a:srgbClr val="E45326"/>
              </a:solidFill>
              <a:latin typeface="Century Gothic" panose="020B0502020202020204" pitchFamily="34" charset="0"/>
            </a:rPr>
            <a:t>Completion</a:t>
          </a:r>
          <a:r>
            <a:rPr lang="en-AU" sz="2000" b="0" baseline="0">
              <a:solidFill>
                <a:srgbClr val="E45326"/>
              </a:solidFill>
              <a:latin typeface="Century Gothic" panose="020B0502020202020204" pitchFamily="34" charset="0"/>
            </a:rPr>
            <a:t> g</a:t>
          </a:r>
          <a:r>
            <a:rPr lang="en-AU" sz="2000" b="0">
              <a:solidFill>
                <a:srgbClr val="E45326"/>
              </a:solidFill>
              <a:latin typeface="Century Gothic" panose="020B0502020202020204" pitchFamily="34" charset="0"/>
            </a:rPr>
            <a:t>uidance</a:t>
          </a:r>
        </a:p>
      </xdr:txBody>
    </xdr:sp>
    <xdr:clientData/>
  </xdr:twoCellAnchor>
  <xdr:twoCellAnchor editAs="oneCell">
    <xdr:from>
      <xdr:col>5</xdr:col>
      <xdr:colOff>876300</xdr:colOff>
      <xdr:row>1</xdr:row>
      <xdr:rowOff>142875</xdr:rowOff>
    </xdr:from>
    <xdr:to>
      <xdr:col>6</xdr:col>
      <xdr:colOff>28575</xdr:colOff>
      <xdr:row>4</xdr:row>
      <xdr:rowOff>72070</xdr:rowOff>
    </xdr:to>
    <xdr:pic>
      <xdr:nvPicPr>
        <xdr:cNvPr id="7" name="Picture 6">
          <a:extLst>
            <a:ext uri="{FF2B5EF4-FFF2-40B4-BE49-F238E27FC236}">
              <a16:creationId xmlns:a16="http://schemas.microsoft.com/office/drawing/2014/main" id="{93E400D7-A005-4447-9017-80036C0531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43650" y="209550"/>
          <a:ext cx="2486025" cy="55784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3</xdr:col>
      <xdr:colOff>600075</xdr:colOff>
      <xdr:row>5</xdr:row>
      <xdr:rowOff>58159</xdr:rowOff>
    </xdr:to>
    <xdr:pic>
      <xdr:nvPicPr>
        <xdr:cNvPr id="2" name="Picture 1">
          <a:extLst>
            <a:ext uri="{FF2B5EF4-FFF2-40B4-BE49-F238E27FC236}">
              <a16:creationId xmlns:a16="http://schemas.microsoft.com/office/drawing/2014/main" id="{73FB7229-75E9-4BEC-B9F2-AC9141E9ECD7}"/>
            </a:ext>
          </a:extLst>
        </xdr:cNvPr>
        <xdr:cNvPicPr>
          <a:picLocks noChangeAspect="1"/>
        </xdr:cNvPicPr>
      </xdr:nvPicPr>
      <xdr:blipFill>
        <a:blip xmlns:r="http://schemas.openxmlformats.org/officeDocument/2006/relationships" r:embed="rId1"/>
        <a:stretch>
          <a:fillRect/>
        </a:stretch>
      </xdr:blipFill>
      <xdr:spPr>
        <a:xfrm>
          <a:off x="85724" y="76200"/>
          <a:ext cx="2457451" cy="886834"/>
        </a:xfrm>
        <a:prstGeom prst="rect">
          <a:avLst/>
        </a:prstGeom>
      </xdr:spPr>
    </xdr:pic>
    <xdr:clientData/>
  </xdr:twoCellAnchor>
  <xdr:twoCellAnchor editAs="oneCell">
    <xdr:from>
      <xdr:col>4</xdr:col>
      <xdr:colOff>5657850</xdr:colOff>
      <xdr:row>1</xdr:row>
      <xdr:rowOff>38100</xdr:rowOff>
    </xdr:from>
    <xdr:to>
      <xdr:col>6</xdr:col>
      <xdr:colOff>276225</xdr:colOff>
      <xdr:row>3</xdr:row>
      <xdr:rowOff>176845</xdr:rowOff>
    </xdr:to>
    <xdr:pic>
      <xdr:nvPicPr>
        <xdr:cNvPr id="3" name="Picture 2">
          <a:extLst>
            <a:ext uri="{FF2B5EF4-FFF2-40B4-BE49-F238E27FC236}">
              <a16:creationId xmlns:a16="http://schemas.microsoft.com/office/drawing/2014/main" id="{D9510B3F-6FAC-4F30-8DB7-16B1C78187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53500" y="104775"/>
          <a:ext cx="2486025" cy="557845"/>
        </a:xfrm>
        <a:prstGeom prst="rect">
          <a:avLst/>
        </a:prstGeom>
        <a:noFill/>
        <a:ln>
          <a:noFill/>
        </a:ln>
      </xdr:spPr>
    </xdr:pic>
    <xdr:clientData/>
  </xdr:twoCellAnchor>
  <xdr:twoCellAnchor>
    <xdr:from>
      <xdr:col>0</xdr:col>
      <xdr:colOff>66675</xdr:colOff>
      <xdr:row>5</xdr:row>
      <xdr:rowOff>152400</xdr:rowOff>
    </xdr:from>
    <xdr:to>
      <xdr:col>6</xdr:col>
      <xdr:colOff>552451</xdr:colOff>
      <xdr:row>6</xdr:row>
      <xdr:rowOff>200025</xdr:rowOff>
    </xdr:to>
    <xdr:sp macro="" textlink="">
      <xdr:nvSpPr>
        <xdr:cNvPr id="4" name="Rectangle: Rounded Corners 3">
          <a:extLst>
            <a:ext uri="{FF2B5EF4-FFF2-40B4-BE49-F238E27FC236}">
              <a16:creationId xmlns:a16="http://schemas.microsoft.com/office/drawing/2014/main" id="{9361307C-3B62-4399-8BCE-D3D1A12A5C49}"/>
            </a:ext>
          </a:extLst>
        </xdr:cNvPr>
        <xdr:cNvSpPr/>
      </xdr:nvSpPr>
      <xdr:spPr>
        <a:xfrm>
          <a:off x="66675" y="1057275"/>
          <a:ext cx="11649076" cy="257175"/>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166687</xdr:colOff>
      <xdr:row>3</xdr:row>
      <xdr:rowOff>176212</xdr:rowOff>
    </xdr:from>
    <xdr:to>
      <xdr:col>7</xdr:col>
      <xdr:colOff>0</xdr:colOff>
      <xdr:row>6</xdr:row>
      <xdr:rowOff>33337</xdr:rowOff>
    </xdr:to>
    <xdr:sp macro="" textlink="">
      <xdr:nvSpPr>
        <xdr:cNvPr id="5" name="TextBox 4">
          <a:extLst>
            <a:ext uri="{FF2B5EF4-FFF2-40B4-BE49-F238E27FC236}">
              <a16:creationId xmlns:a16="http://schemas.microsoft.com/office/drawing/2014/main" id="{6A72C6CB-3C90-46DA-9126-0428404C86CB}"/>
            </a:ext>
          </a:extLst>
        </xdr:cNvPr>
        <xdr:cNvSpPr txBox="1"/>
      </xdr:nvSpPr>
      <xdr:spPr>
        <a:xfrm>
          <a:off x="2109787" y="661987"/>
          <a:ext cx="45529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0">
              <a:solidFill>
                <a:srgbClr val="E45326"/>
              </a:solidFill>
              <a:latin typeface="Century Gothic" panose="020B0502020202020204" pitchFamily="34" charset="0"/>
            </a:rPr>
            <a:t>Version Control Summary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1</xdr:col>
      <xdr:colOff>2457450</xdr:colOff>
      <xdr:row>5</xdr:row>
      <xdr:rowOff>58159</xdr:rowOff>
    </xdr:to>
    <xdr:pic>
      <xdr:nvPicPr>
        <xdr:cNvPr id="2" name="Picture 1">
          <a:extLst>
            <a:ext uri="{FF2B5EF4-FFF2-40B4-BE49-F238E27FC236}">
              <a16:creationId xmlns:a16="http://schemas.microsoft.com/office/drawing/2014/main" id="{A4F329AB-D4CB-4384-957A-750F5522D0C7}"/>
            </a:ext>
          </a:extLst>
        </xdr:cNvPr>
        <xdr:cNvPicPr>
          <a:picLocks noChangeAspect="1"/>
        </xdr:cNvPicPr>
      </xdr:nvPicPr>
      <xdr:blipFill>
        <a:blip xmlns:r="http://schemas.openxmlformats.org/officeDocument/2006/relationships" r:embed="rId1"/>
        <a:stretch>
          <a:fillRect/>
        </a:stretch>
      </xdr:blipFill>
      <xdr:spPr>
        <a:xfrm>
          <a:off x="295274" y="57150"/>
          <a:ext cx="2457451" cy="886834"/>
        </a:xfrm>
        <a:prstGeom prst="rect">
          <a:avLst/>
        </a:prstGeom>
      </xdr:spPr>
    </xdr:pic>
    <xdr:clientData/>
  </xdr:twoCellAnchor>
  <xdr:twoCellAnchor>
    <xdr:from>
      <xdr:col>0</xdr:col>
      <xdr:colOff>66674</xdr:colOff>
      <xdr:row>5</xdr:row>
      <xdr:rowOff>152400</xdr:rowOff>
    </xdr:from>
    <xdr:to>
      <xdr:col>16383</xdr:col>
      <xdr:colOff>19049</xdr:colOff>
      <xdr:row>6</xdr:row>
      <xdr:rowOff>161925</xdr:rowOff>
    </xdr:to>
    <xdr:sp macro="" textlink="">
      <xdr:nvSpPr>
        <xdr:cNvPr id="6" name="Rectangle: Rounded Corners 5">
          <a:extLst>
            <a:ext uri="{FF2B5EF4-FFF2-40B4-BE49-F238E27FC236}">
              <a16:creationId xmlns:a16="http://schemas.microsoft.com/office/drawing/2014/main" id="{AC9062DF-5823-A477-AC10-5D049BCECC0B}"/>
            </a:ext>
          </a:extLst>
        </xdr:cNvPr>
        <xdr:cNvSpPr/>
      </xdr:nvSpPr>
      <xdr:spPr>
        <a:xfrm>
          <a:off x="66674" y="1057275"/>
          <a:ext cx="8601075" cy="219075"/>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5</xdr:col>
      <xdr:colOff>828675</xdr:colOff>
      <xdr:row>1</xdr:row>
      <xdr:rowOff>152400</xdr:rowOff>
    </xdr:from>
    <xdr:to>
      <xdr:col>5</xdr:col>
      <xdr:colOff>3314700</xdr:colOff>
      <xdr:row>4</xdr:row>
      <xdr:rowOff>81595</xdr:rowOff>
    </xdr:to>
    <xdr:pic>
      <xdr:nvPicPr>
        <xdr:cNvPr id="8" name="Picture 7">
          <a:extLst>
            <a:ext uri="{FF2B5EF4-FFF2-40B4-BE49-F238E27FC236}">
              <a16:creationId xmlns:a16="http://schemas.microsoft.com/office/drawing/2014/main" id="{D305C0E6-0C57-432F-B3E8-BC388A235E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57925" y="219075"/>
          <a:ext cx="2486025" cy="557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2</xdr:col>
      <xdr:colOff>676275</xdr:colOff>
      <xdr:row>5</xdr:row>
      <xdr:rowOff>58159</xdr:rowOff>
    </xdr:to>
    <xdr:pic>
      <xdr:nvPicPr>
        <xdr:cNvPr id="2" name="Picture 1">
          <a:extLst>
            <a:ext uri="{FF2B5EF4-FFF2-40B4-BE49-F238E27FC236}">
              <a16:creationId xmlns:a16="http://schemas.microsoft.com/office/drawing/2014/main" id="{E688E06E-8623-4A12-821A-08B7B70A2456}"/>
            </a:ext>
          </a:extLst>
        </xdr:cNvPr>
        <xdr:cNvPicPr>
          <a:picLocks noChangeAspect="1"/>
        </xdr:cNvPicPr>
      </xdr:nvPicPr>
      <xdr:blipFill>
        <a:blip xmlns:r="http://schemas.openxmlformats.org/officeDocument/2006/relationships" r:embed="rId1"/>
        <a:stretch>
          <a:fillRect/>
        </a:stretch>
      </xdr:blipFill>
      <xdr:spPr>
        <a:xfrm>
          <a:off x="85724" y="76200"/>
          <a:ext cx="2457451" cy="886834"/>
        </a:xfrm>
        <a:prstGeom prst="rect">
          <a:avLst/>
        </a:prstGeom>
      </xdr:spPr>
    </xdr:pic>
    <xdr:clientData/>
  </xdr:twoCellAnchor>
  <xdr:twoCellAnchor>
    <xdr:from>
      <xdr:col>0</xdr:col>
      <xdr:colOff>66675</xdr:colOff>
      <xdr:row>5</xdr:row>
      <xdr:rowOff>152400</xdr:rowOff>
    </xdr:from>
    <xdr:to>
      <xdr:col>10</xdr:col>
      <xdr:colOff>104775</xdr:colOff>
      <xdr:row>6</xdr:row>
      <xdr:rowOff>161925</xdr:rowOff>
    </xdr:to>
    <xdr:sp macro="" textlink="">
      <xdr:nvSpPr>
        <xdr:cNvPr id="4" name="Rectangle: Rounded Corners 3">
          <a:extLst>
            <a:ext uri="{FF2B5EF4-FFF2-40B4-BE49-F238E27FC236}">
              <a16:creationId xmlns:a16="http://schemas.microsoft.com/office/drawing/2014/main" id="{FCB1535B-9706-4A7C-8FD1-69A6307C9874}"/>
            </a:ext>
          </a:extLst>
        </xdr:cNvPr>
        <xdr:cNvSpPr/>
      </xdr:nvSpPr>
      <xdr:spPr>
        <a:xfrm>
          <a:off x="66675" y="1057275"/>
          <a:ext cx="14744700" cy="219075"/>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9</xdr:col>
      <xdr:colOff>885825</xdr:colOff>
      <xdr:row>1</xdr:row>
      <xdr:rowOff>85725</xdr:rowOff>
    </xdr:from>
    <xdr:to>
      <xdr:col>9</xdr:col>
      <xdr:colOff>3371850</xdr:colOff>
      <xdr:row>4</xdr:row>
      <xdr:rowOff>14920</xdr:rowOff>
    </xdr:to>
    <xdr:pic>
      <xdr:nvPicPr>
        <xdr:cNvPr id="5" name="Picture 4">
          <a:extLst>
            <a:ext uri="{FF2B5EF4-FFF2-40B4-BE49-F238E27FC236}">
              <a16:creationId xmlns:a16="http://schemas.microsoft.com/office/drawing/2014/main" id="{C629C3CE-1429-4F30-9B02-99EC13A166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11050" y="152400"/>
          <a:ext cx="2486025" cy="557845"/>
        </a:xfrm>
        <a:prstGeom prst="rect">
          <a:avLst/>
        </a:prstGeom>
        <a:noFill/>
        <a:ln>
          <a:noFill/>
        </a:ln>
      </xdr:spPr>
    </xdr:pic>
    <xdr:clientData/>
  </xdr:twoCellAnchor>
  <xdr:twoCellAnchor>
    <xdr:from>
      <xdr:col>2</xdr:col>
      <xdr:colOff>1447800</xdr:colOff>
      <xdr:row>3</xdr:row>
      <xdr:rowOff>104775</xdr:rowOff>
    </xdr:from>
    <xdr:to>
      <xdr:col>2</xdr:col>
      <xdr:colOff>6238875</xdr:colOff>
      <xdr:row>5</xdr:row>
      <xdr:rowOff>171450</xdr:rowOff>
    </xdr:to>
    <xdr:sp macro="" textlink="">
      <xdr:nvSpPr>
        <xdr:cNvPr id="6" name="TextBox 5">
          <a:extLst>
            <a:ext uri="{FF2B5EF4-FFF2-40B4-BE49-F238E27FC236}">
              <a16:creationId xmlns:a16="http://schemas.microsoft.com/office/drawing/2014/main" id="{6250CCEA-ACCE-417C-A87D-3372FC4EDE64}"/>
            </a:ext>
          </a:extLst>
        </xdr:cNvPr>
        <xdr:cNvSpPr txBox="1"/>
      </xdr:nvSpPr>
      <xdr:spPr>
        <a:xfrm>
          <a:off x="3314700" y="590550"/>
          <a:ext cx="47910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0">
              <a:solidFill>
                <a:srgbClr val="E45326"/>
              </a:solidFill>
              <a:latin typeface="Century Gothic" panose="020B0502020202020204" pitchFamily="34" charset="0"/>
            </a:rPr>
            <a:t>Equipment factors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2</xdr:col>
      <xdr:colOff>676275</xdr:colOff>
      <xdr:row>5</xdr:row>
      <xdr:rowOff>58159</xdr:rowOff>
    </xdr:to>
    <xdr:pic>
      <xdr:nvPicPr>
        <xdr:cNvPr id="2" name="Picture 1">
          <a:extLst>
            <a:ext uri="{FF2B5EF4-FFF2-40B4-BE49-F238E27FC236}">
              <a16:creationId xmlns:a16="http://schemas.microsoft.com/office/drawing/2014/main" id="{B329E8F9-5D8C-4030-8773-4F41981AF6B1}"/>
            </a:ext>
          </a:extLst>
        </xdr:cNvPr>
        <xdr:cNvPicPr>
          <a:picLocks noChangeAspect="1"/>
        </xdr:cNvPicPr>
      </xdr:nvPicPr>
      <xdr:blipFill>
        <a:blip xmlns:r="http://schemas.openxmlformats.org/officeDocument/2006/relationships" r:embed="rId1"/>
        <a:stretch>
          <a:fillRect/>
        </a:stretch>
      </xdr:blipFill>
      <xdr:spPr>
        <a:xfrm>
          <a:off x="85724" y="76200"/>
          <a:ext cx="2457451" cy="886834"/>
        </a:xfrm>
        <a:prstGeom prst="rect">
          <a:avLst/>
        </a:prstGeom>
      </xdr:spPr>
    </xdr:pic>
    <xdr:clientData/>
  </xdr:twoCellAnchor>
  <xdr:twoCellAnchor>
    <xdr:from>
      <xdr:col>0</xdr:col>
      <xdr:colOff>66675</xdr:colOff>
      <xdr:row>5</xdr:row>
      <xdr:rowOff>152400</xdr:rowOff>
    </xdr:from>
    <xdr:to>
      <xdr:col>10</xdr:col>
      <xdr:colOff>85725</xdr:colOff>
      <xdr:row>6</xdr:row>
      <xdr:rowOff>152400</xdr:rowOff>
    </xdr:to>
    <xdr:sp macro="" textlink="">
      <xdr:nvSpPr>
        <xdr:cNvPr id="3" name="Rectangle: Rounded Corners 2">
          <a:extLst>
            <a:ext uri="{FF2B5EF4-FFF2-40B4-BE49-F238E27FC236}">
              <a16:creationId xmlns:a16="http://schemas.microsoft.com/office/drawing/2014/main" id="{B419CB9A-FFD8-4B11-AFDC-F8131A874058}"/>
            </a:ext>
          </a:extLst>
        </xdr:cNvPr>
        <xdr:cNvSpPr/>
      </xdr:nvSpPr>
      <xdr:spPr>
        <a:xfrm>
          <a:off x="66675" y="1057275"/>
          <a:ext cx="14725650" cy="209550"/>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9</xdr:col>
      <xdr:colOff>876300</xdr:colOff>
      <xdr:row>1</xdr:row>
      <xdr:rowOff>85725</xdr:rowOff>
    </xdr:from>
    <xdr:to>
      <xdr:col>9</xdr:col>
      <xdr:colOff>3362325</xdr:colOff>
      <xdr:row>4</xdr:row>
      <xdr:rowOff>14920</xdr:rowOff>
    </xdr:to>
    <xdr:pic>
      <xdr:nvPicPr>
        <xdr:cNvPr id="4" name="Picture 3">
          <a:extLst>
            <a:ext uri="{FF2B5EF4-FFF2-40B4-BE49-F238E27FC236}">
              <a16:creationId xmlns:a16="http://schemas.microsoft.com/office/drawing/2014/main" id="{BBD2A325-EC1B-4F67-8278-3A3AE5C54E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01525" y="152400"/>
          <a:ext cx="2486025" cy="557845"/>
        </a:xfrm>
        <a:prstGeom prst="rect">
          <a:avLst/>
        </a:prstGeom>
        <a:noFill/>
        <a:ln>
          <a:noFill/>
        </a:ln>
      </xdr:spPr>
    </xdr:pic>
    <xdr:clientData/>
  </xdr:twoCellAnchor>
  <xdr:twoCellAnchor>
    <xdr:from>
      <xdr:col>2</xdr:col>
      <xdr:colOff>2552700</xdr:colOff>
      <xdr:row>3</xdr:row>
      <xdr:rowOff>57150</xdr:rowOff>
    </xdr:from>
    <xdr:to>
      <xdr:col>2</xdr:col>
      <xdr:colOff>5657850</xdr:colOff>
      <xdr:row>5</xdr:row>
      <xdr:rowOff>123825</xdr:rowOff>
    </xdr:to>
    <xdr:sp macro="" textlink="">
      <xdr:nvSpPr>
        <xdr:cNvPr id="5" name="TextBox 4">
          <a:extLst>
            <a:ext uri="{FF2B5EF4-FFF2-40B4-BE49-F238E27FC236}">
              <a16:creationId xmlns:a16="http://schemas.microsoft.com/office/drawing/2014/main" id="{FEA7DE73-6095-4412-820D-1D38BCECB28C}"/>
            </a:ext>
          </a:extLst>
        </xdr:cNvPr>
        <xdr:cNvSpPr txBox="1"/>
      </xdr:nvSpPr>
      <xdr:spPr>
        <a:xfrm>
          <a:off x="4419600" y="542925"/>
          <a:ext cx="31051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0">
              <a:solidFill>
                <a:srgbClr val="E45326"/>
              </a:solidFill>
              <a:latin typeface="Century Gothic" panose="020B0502020202020204" pitchFamily="34" charset="0"/>
            </a:rPr>
            <a:t>Patient factors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2</xdr:col>
      <xdr:colOff>676275</xdr:colOff>
      <xdr:row>5</xdr:row>
      <xdr:rowOff>58159</xdr:rowOff>
    </xdr:to>
    <xdr:pic>
      <xdr:nvPicPr>
        <xdr:cNvPr id="2" name="Picture 1">
          <a:extLst>
            <a:ext uri="{FF2B5EF4-FFF2-40B4-BE49-F238E27FC236}">
              <a16:creationId xmlns:a16="http://schemas.microsoft.com/office/drawing/2014/main" id="{08854982-0692-425D-9881-C202D5EC53B2}"/>
            </a:ext>
          </a:extLst>
        </xdr:cNvPr>
        <xdr:cNvPicPr>
          <a:picLocks noChangeAspect="1"/>
        </xdr:cNvPicPr>
      </xdr:nvPicPr>
      <xdr:blipFill>
        <a:blip xmlns:r="http://schemas.openxmlformats.org/officeDocument/2006/relationships" r:embed="rId1"/>
        <a:stretch>
          <a:fillRect/>
        </a:stretch>
      </xdr:blipFill>
      <xdr:spPr>
        <a:xfrm>
          <a:off x="85724" y="76200"/>
          <a:ext cx="2457451" cy="886834"/>
        </a:xfrm>
        <a:prstGeom prst="rect">
          <a:avLst/>
        </a:prstGeom>
      </xdr:spPr>
    </xdr:pic>
    <xdr:clientData/>
  </xdr:twoCellAnchor>
  <xdr:twoCellAnchor>
    <xdr:from>
      <xdr:col>0</xdr:col>
      <xdr:colOff>66675</xdr:colOff>
      <xdr:row>5</xdr:row>
      <xdr:rowOff>152400</xdr:rowOff>
    </xdr:from>
    <xdr:to>
      <xdr:col>10</xdr:col>
      <xdr:colOff>28575</xdr:colOff>
      <xdr:row>6</xdr:row>
      <xdr:rowOff>161925</xdr:rowOff>
    </xdr:to>
    <xdr:sp macro="" textlink="">
      <xdr:nvSpPr>
        <xdr:cNvPr id="3" name="Rectangle: Rounded Corners 2">
          <a:extLst>
            <a:ext uri="{FF2B5EF4-FFF2-40B4-BE49-F238E27FC236}">
              <a16:creationId xmlns:a16="http://schemas.microsoft.com/office/drawing/2014/main" id="{982C297B-7BC9-4D38-9F6F-026586EAB3BD}"/>
            </a:ext>
          </a:extLst>
        </xdr:cNvPr>
        <xdr:cNvSpPr/>
      </xdr:nvSpPr>
      <xdr:spPr>
        <a:xfrm>
          <a:off x="66675" y="1057275"/>
          <a:ext cx="14668500" cy="219075"/>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9</xdr:col>
      <xdr:colOff>781050</xdr:colOff>
      <xdr:row>2</xdr:row>
      <xdr:rowOff>28575</xdr:rowOff>
    </xdr:from>
    <xdr:to>
      <xdr:col>9</xdr:col>
      <xdr:colOff>3267075</xdr:colOff>
      <xdr:row>4</xdr:row>
      <xdr:rowOff>167320</xdr:rowOff>
    </xdr:to>
    <xdr:pic>
      <xdr:nvPicPr>
        <xdr:cNvPr id="4" name="Picture 3">
          <a:extLst>
            <a:ext uri="{FF2B5EF4-FFF2-40B4-BE49-F238E27FC236}">
              <a16:creationId xmlns:a16="http://schemas.microsoft.com/office/drawing/2014/main" id="{AC468461-6B14-49A8-805E-64F409D82F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6275" y="304800"/>
          <a:ext cx="2486025" cy="557845"/>
        </a:xfrm>
        <a:prstGeom prst="rect">
          <a:avLst/>
        </a:prstGeom>
        <a:noFill/>
        <a:ln>
          <a:noFill/>
        </a:ln>
      </xdr:spPr>
    </xdr:pic>
    <xdr:clientData/>
  </xdr:twoCellAnchor>
  <xdr:twoCellAnchor>
    <xdr:from>
      <xdr:col>2</xdr:col>
      <xdr:colOff>2638425</xdr:colOff>
      <xdr:row>3</xdr:row>
      <xdr:rowOff>85725</xdr:rowOff>
    </xdr:from>
    <xdr:to>
      <xdr:col>2</xdr:col>
      <xdr:colOff>5743575</xdr:colOff>
      <xdr:row>5</xdr:row>
      <xdr:rowOff>152400</xdr:rowOff>
    </xdr:to>
    <xdr:sp macro="" textlink="">
      <xdr:nvSpPr>
        <xdr:cNvPr id="5" name="TextBox 4">
          <a:extLst>
            <a:ext uri="{FF2B5EF4-FFF2-40B4-BE49-F238E27FC236}">
              <a16:creationId xmlns:a16="http://schemas.microsoft.com/office/drawing/2014/main" id="{AAE1BE78-21C7-4567-A42B-1D78BE24B954}"/>
            </a:ext>
          </a:extLst>
        </xdr:cNvPr>
        <xdr:cNvSpPr txBox="1"/>
      </xdr:nvSpPr>
      <xdr:spPr>
        <a:xfrm>
          <a:off x="4505325" y="571500"/>
          <a:ext cx="31051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0">
              <a:solidFill>
                <a:srgbClr val="E45326"/>
              </a:solidFill>
              <a:latin typeface="Century Gothic" panose="020B0502020202020204" pitchFamily="34" charset="0"/>
            </a:rPr>
            <a:t>Practice type</a:t>
          </a:r>
          <a:r>
            <a:rPr lang="en-AU" sz="2000" b="0" baseline="0">
              <a:solidFill>
                <a:srgbClr val="E45326"/>
              </a:solidFill>
              <a:latin typeface="Century Gothic" panose="020B0502020202020204" pitchFamily="34" charset="0"/>
            </a:rPr>
            <a:t> f</a:t>
          </a:r>
          <a:r>
            <a:rPr lang="en-AU" sz="2000" b="0">
              <a:solidFill>
                <a:srgbClr val="E45326"/>
              </a:solidFill>
              <a:latin typeface="Century Gothic" panose="020B0502020202020204" pitchFamily="34" charset="0"/>
            </a:rPr>
            <a:t>actors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2</xdr:col>
      <xdr:colOff>676275</xdr:colOff>
      <xdr:row>5</xdr:row>
      <xdr:rowOff>58159</xdr:rowOff>
    </xdr:to>
    <xdr:pic>
      <xdr:nvPicPr>
        <xdr:cNvPr id="2" name="Picture 1">
          <a:extLst>
            <a:ext uri="{FF2B5EF4-FFF2-40B4-BE49-F238E27FC236}">
              <a16:creationId xmlns:a16="http://schemas.microsoft.com/office/drawing/2014/main" id="{27152686-0804-46F4-A99B-3E4A21D81FA0}"/>
            </a:ext>
          </a:extLst>
        </xdr:cNvPr>
        <xdr:cNvPicPr>
          <a:picLocks noChangeAspect="1"/>
        </xdr:cNvPicPr>
      </xdr:nvPicPr>
      <xdr:blipFill>
        <a:blip xmlns:r="http://schemas.openxmlformats.org/officeDocument/2006/relationships" r:embed="rId1"/>
        <a:stretch>
          <a:fillRect/>
        </a:stretch>
      </xdr:blipFill>
      <xdr:spPr>
        <a:xfrm>
          <a:off x="85724" y="76200"/>
          <a:ext cx="2457451" cy="886834"/>
        </a:xfrm>
        <a:prstGeom prst="rect">
          <a:avLst/>
        </a:prstGeom>
      </xdr:spPr>
    </xdr:pic>
    <xdr:clientData/>
  </xdr:twoCellAnchor>
  <xdr:twoCellAnchor>
    <xdr:from>
      <xdr:col>0</xdr:col>
      <xdr:colOff>66675</xdr:colOff>
      <xdr:row>5</xdr:row>
      <xdr:rowOff>152400</xdr:rowOff>
    </xdr:from>
    <xdr:to>
      <xdr:col>10</xdr:col>
      <xdr:colOff>76200</xdr:colOff>
      <xdr:row>6</xdr:row>
      <xdr:rowOff>142875</xdr:rowOff>
    </xdr:to>
    <xdr:sp macro="" textlink="">
      <xdr:nvSpPr>
        <xdr:cNvPr id="3" name="Rectangle: Rounded Corners 2">
          <a:extLst>
            <a:ext uri="{FF2B5EF4-FFF2-40B4-BE49-F238E27FC236}">
              <a16:creationId xmlns:a16="http://schemas.microsoft.com/office/drawing/2014/main" id="{239DBCD7-969D-4992-9531-EBD6D8CCF2E5}"/>
            </a:ext>
          </a:extLst>
        </xdr:cNvPr>
        <xdr:cNvSpPr/>
      </xdr:nvSpPr>
      <xdr:spPr>
        <a:xfrm>
          <a:off x="66675" y="1057275"/>
          <a:ext cx="14716125" cy="200025"/>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9</xdr:col>
      <xdr:colOff>742950</xdr:colOff>
      <xdr:row>1</xdr:row>
      <xdr:rowOff>161925</xdr:rowOff>
    </xdr:from>
    <xdr:to>
      <xdr:col>9</xdr:col>
      <xdr:colOff>3228975</xdr:colOff>
      <xdr:row>4</xdr:row>
      <xdr:rowOff>91120</xdr:rowOff>
    </xdr:to>
    <xdr:pic>
      <xdr:nvPicPr>
        <xdr:cNvPr id="4" name="Picture 3">
          <a:extLst>
            <a:ext uri="{FF2B5EF4-FFF2-40B4-BE49-F238E27FC236}">
              <a16:creationId xmlns:a16="http://schemas.microsoft.com/office/drawing/2014/main" id="{41F13E6A-272A-4A98-A3BD-F31E2DE872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68175" y="228600"/>
          <a:ext cx="2486025" cy="557845"/>
        </a:xfrm>
        <a:prstGeom prst="rect">
          <a:avLst/>
        </a:prstGeom>
        <a:noFill/>
        <a:ln>
          <a:noFill/>
        </a:ln>
      </xdr:spPr>
    </xdr:pic>
    <xdr:clientData/>
  </xdr:twoCellAnchor>
  <xdr:twoCellAnchor>
    <xdr:from>
      <xdr:col>2</xdr:col>
      <xdr:colOff>1019175</xdr:colOff>
      <xdr:row>3</xdr:row>
      <xdr:rowOff>66675</xdr:rowOff>
    </xdr:from>
    <xdr:to>
      <xdr:col>2</xdr:col>
      <xdr:colOff>6534150</xdr:colOff>
      <xdr:row>5</xdr:row>
      <xdr:rowOff>133350</xdr:rowOff>
    </xdr:to>
    <xdr:sp macro="" textlink="">
      <xdr:nvSpPr>
        <xdr:cNvPr id="5" name="TextBox 4">
          <a:extLst>
            <a:ext uri="{FF2B5EF4-FFF2-40B4-BE49-F238E27FC236}">
              <a16:creationId xmlns:a16="http://schemas.microsoft.com/office/drawing/2014/main" id="{1B622E75-8799-4553-A6D4-FB63744AB851}"/>
            </a:ext>
          </a:extLst>
        </xdr:cNvPr>
        <xdr:cNvSpPr txBox="1"/>
      </xdr:nvSpPr>
      <xdr:spPr>
        <a:xfrm>
          <a:off x="2886075" y="552450"/>
          <a:ext cx="5514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0">
              <a:solidFill>
                <a:srgbClr val="E45326"/>
              </a:solidFill>
              <a:latin typeface="Century Gothic" panose="020B0502020202020204" pitchFamily="34" charset="0"/>
            </a:rPr>
            <a:t>Medical physics service factors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2</xdr:col>
      <xdr:colOff>676275</xdr:colOff>
      <xdr:row>5</xdr:row>
      <xdr:rowOff>58159</xdr:rowOff>
    </xdr:to>
    <xdr:pic>
      <xdr:nvPicPr>
        <xdr:cNvPr id="2" name="Picture 1">
          <a:extLst>
            <a:ext uri="{FF2B5EF4-FFF2-40B4-BE49-F238E27FC236}">
              <a16:creationId xmlns:a16="http://schemas.microsoft.com/office/drawing/2014/main" id="{06F78F01-93BE-4543-A1A5-4E4886A9B950}"/>
            </a:ext>
          </a:extLst>
        </xdr:cNvPr>
        <xdr:cNvPicPr>
          <a:picLocks noChangeAspect="1"/>
        </xdr:cNvPicPr>
      </xdr:nvPicPr>
      <xdr:blipFill>
        <a:blip xmlns:r="http://schemas.openxmlformats.org/officeDocument/2006/relationships" r:embed="rId1"/>
        <a:stretch>
          <a:fillRect/>
        </a:stretch>
      </xdr:blipFill>
      <xdr:spPr>
        <a:xfrm>
          <a:off x="85724" y="76200"/>
          <a:ext cx="2457451" cy="886834"/>
        </a:xfrm>
        <a:prstGeom prst="rect">
          <a:avLst/>
        </a:prstGeom>
      </xdr:spPr>
    </xdr:pic>
    <xdr:clientData/>
  </xdr:twoCellAnchor>
  <xdr:twoCellAnchor>
    <xdr:from>
      <xdr:col>0</xdr:col>
      <xdr:colOff>66675</xdr:colOff>
      <xdr:row>5</xdr:row>
      <xdr:rowOff>152400</xdr:rowOff>
    </xdr:from>
    <xdr:to>
      <xdr:col>10</xdr:col>
      <xdr:colOff>66675</xdr:colOff>
      <xdr:row>6</xdr:row>
      <xdr:rowOff>161925</xdr:rowOff>
    </xdr:to>
    <xdr:sp macro="" textlink="">
      <xdr:nvSpPr>
        <xdr:cNvPr id="3" name="Rectangle: Rounded Corners 2">
          <a:extLst>
            <a:ext uri="{FF2B5EF4-FFF2-40B4-BE49-F238E27FC236}">
              <a16:creationId xmlns:a16="http://schemas.microsoft.com/office/drawing/2014/main" id="{802999C9-B203-4850-BE5C-243171B754A4}"/>
            </a:ext>
          </a:extLst>
        </xdr:cNvPr>
        <xdr:cNvSpPr/>
      </xdr:nvSpPr>
      <xdr:spPr>
        <a:xfrm>
          <a:off x="66675" y="1057275"/>
          <a:ext cx="14706600" cy="219075"/>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9</xdr:col>
      <xdr:colOff>819150</xdr:colOff>
      <xdr:row>0</xdr:row>
      <xdr:rowOff>57150</xdr:rowOff>
    </xdr:from>
    <xdr:to>
      <xdr:col>9</xdr:col>
      <xdr:colOff>3305175</xdr:colOff>
      <xdr:row>3</xdr:row>
      <xdr:rowOff>129220</xdr:rowOff>
    </xdr:to>
    <xdr:pic>
      <xdr:nvPicPr>
        <xdr:cNvPr id="4" name="Picture 3">
          <a:extLst>
            <a:ext uri="{FF2B5EF4-FFF2-40B4-BE49-F238E27FC236}">
              <a16:creationId xmlns:a16="http://schemas.microsoft.com/office/drawing/2014/main" id="{FF1E1FE9-C8EF-46B4-85BF-35C4439611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44375" y="57150"/>
          <a:ext cx="2486025" cy="557845"/>
        </a:xfrm>
        <a:prstGeom prst="rect">
          <a:avLst/>
        </a:prstGeom>
        <a:noFill/>
        <a:ln>
          <a:noFill/>
        </a:ln>
      </xdr:spPr>
    </xdr:pic>
    <xdr:clientData/>
  </xdr:twoCellAnchor>
  <xdr:twoCellAnchor>
    <xdr:from>
      <xdr:col>1</xdr:col>
      <xdr:colOff>1666875</xdr:colOff>
      <xdr:row>3</xdr:row>
      <xdr:rowOff>171450</xdr:rowOff>
    </xdr:from>
    <xdr:to>
      <xdr:col>5</xdr:col>
      <xdr:colOff>666750</xdr:colOff>
      <xdr:row>5</xdr:row>
      <xdr:rowOff>171450</xdr:rowOff>
    </xdr:to>
    <xdr:sp macro="" textlink="">
      <xdr:nvSpPr>
        <xdr:cNvPr id="5" name="TextBox 4">
          <a:extLst>
            <a:ext uri="{FF2B5EF4-FFF2-40B4-BE49-F238E27FC236}">
              <a16:creationId xmlns:a16="http://schemas.microsoft.com/office/drawing/2014/main" id="{F2FDDEE4-6B57-4BC7-8B12-572C2C33FC63}"/>
            </a:ext>
          </a:extLst>
        </xdr:cNvPr>
        <xdr:cNvSpPr txBox="1"/>
      </xdr:nvSpPr>
      <xdr:spPr>
        <a:xfrm>
          <a:off x="1752600" y="657225"/>
          <a:ext cx="83915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0">
              <a:solidFill>
                <a:srgbClr val="E45326"/>
              </a:solidFill>
              <a:latin typeface="Century Gothic" panose="020B0502020202020204" pitchFamily="34" charset="0"/>
            </a:rPr>
            <a:t>Training, academic</a:t>
          </a:r>
          <a:r>
            <a:rPr lang="en-AU" sz="2000" b="0" baseline="0">
              <a:solidFill>
                <a:srgbClr val="E45326"/>
              </a:solidFill>
              <a:latin typeface="Century Gothic" panose="020B0502020202020204" pitchFamily="34" charset="0"/>
            </a:rPr>
            <a:t> teaching and research factors</a:t>
          </a:r>
          <a:endParaRPr lang="en-AU" sz="2000" b="0">
            <a:solidFill>
              <a:srgbClr val="E45326"/>
            </a:solidFill>
            <a:latin typeface="Century Gothic" panose="020B0502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2</xdr:col>
      <xdr:colOff>676275</xdr:colOff>
      <xdr:row>5</xdr:row>
      <xdr:rowOff>58159</xdr:rowOff>
    </xdr:to>
    <xdr:pic>
      <xdr:nvPicPr>
        <xdr:cNvPr id="2" name="Picture 1">
          <a:extLst>
            <a:ext uri="{FF2B5EF4-FFF2-40B4-BE49-F238E27FC236}">
              <a16:creationId xmlns:a16="http://schemas.microsoft.com/office/drawing/2014/main" id="{1F65CB26-7ABA-4BC8-A3AC-547F52F85C26}"/>
            </a:ext>
          </a:extLst>
        </xdr:cNvPr>
        <xdr:cNvPicPr>
          <a:picLocks noChangeAspect="1"/>
        </xdr:cNvPicPr>
      </xdr:nvPicPr>
      <xdr:blipFill>
        <a:blip xmlns:r="http://schemas.openxmlformats.org/officeDocument/2006/relationships" r:embed="rId1"/>
        <a:stretch>
          <a:fillRect/>
        </a:stretch>
      </xdr:blipFill>
      <xdr:spPr>
        <a:xfrm>
          <a:off x="85724" y="76200"/>
          <a:ext cx="2457451" cy="886834"/>
        </a:xfrm>
        <a:prstGeom prst="rect">
          <a:avLst/>
        </a:prstGeom>
      </xdr:spPr>
    </xdr:pic>
    <xdr:clientData/>
  </xdr:twoCellAnchor>
  <xdr:twoCellAnchor>
    <xdr:from>
      <xdr:col>0</xdr:col>
      <xdr:colOff>66675</xdr:colOff>
      <xdr:row>5</xdr:row>
      <xdr:rowOff>152400</xdr:rowOff>
    </xdr:from>
    <xdr:to>
      <xdr:col>10</xdr:col>
      <xdr:colOff>66675</xdr:colOff>
      <xdr:row>6</xdr:row>
      <xdr:rowOff>161925</xdr:rowOff>
    </xdr:to>
    <xdr:sp macro="" textlink="">
      <xdr:nvSpPr>
        <xdr:cNvPr id="3" name="Rectangle: Rounded Corners 2">
          <a:extLst>
            <a:ext uri="{FF2B5EF4-FFF2-40B4-BE49-F238E27FC236}">
              <a16:creationId xmlns:a16="http://schemas.microsoft.com/office/drawing/2014/main" id="{B649E3EF-446D-4826-AEC1-6048CA58D5D5}"/>
            </a:ext>
          </a:extLst>
        </xdr:cNvPr>
        <xdr:cNvSpPr/>
      </xdr:nvSpPr>
      <xdr:spPr>
        <a:xfrm>
          <a:off x="66675" y="1057275"/>
          <a:ext cx="14706600" cy="219075"/>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1666875</xdr:colOff>
      <xdr:row>3</xdr:row>
      <xdr:rowOff>171450</xdr:rowOff>
    </xdr:from>
    <xdr:to>
      <xdr:col>5</xdr:col>
      <xdr:colOff>666750</xdr:colOff>
      <xdr:row>5</xdr:row>
      <xdr:rowOff>171450</xdr:rowOff>
    </xdr:to>
    <xdr:sp macro="" textlink="">
      <xdr:nvSpPr>
        <xdr:cNvPr id="5" name="TextBox 4">
          <a:extLst>
            <a:ext uri="{FF2B5EF4-FFF2-40B4-BE49-F238E27FC236}">
              <a16:creationId xmlns:a16="http://schemas.microsoft.com/office/drawing/2014/main" id="{1708D0D4-0AD1-4AAE-B571-BCA275AD835D}"/>
            </a:ext>
          </a:extLst>
        </xdr:cNvPr>
        <xdr:cNvSpPr txBox="1"/>
      </xdr:nvSpPr>
      <xdr:spPr>
        <a:xfrm>
          <a:off x="1752600" y="657225"/>
          <a:ext cx="84867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0">
              <a:solidFill>
                <a:srgbClr val="E45326"/>
              </a:solidFill>
              <a:latin typeface="Century Gothic" panose="020B0502020202020204" pitchFamily="34" charset="0"/>
            </a:rPr>
            <a:t>Specific</a:t>
          </a:r>
          <a:r>
            <a:rPr lang="en-AU" sz="2000" b="0" baseline="0">
              <a:solidFill>
                <a:srgbClr val="E45326"/>
              </a:solidFill>
              <a:latin typeface="Century Gothic" panose="020B0502020202020204" pitchFamily="34" charset="0"/>
            </a:rPr>
            <a:t> </a:t>
          </a:r>
          <a:r>
            <a:rPr lang="en-AU" sz="2000" b="0">
              <a:solidFill>
                <a:srgbClr val="E45326"/>
              </a:solidFill>
              <a:latin typeface="Century Gothic" panose="020B0502020202020204" pitchFamily="34" charset="0"/>
            </a:rPr>
            <a:t>Local Practice (Optional)</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295274</xdr:colOff>
      <xdr:row>1</xdr:row>
      <xdr:rowOff>9525</xdr:rowOff>
    </xdr:from>
    <xdr:to>
      <xdr:col>1</xdr:col>
      <xdr:colOff>2457450</xdr:colOff>
      <xdr:row>5</xdr:row>
      <xdr:rowOff>58159</xdr:rowOff>
    </xdr:to>
    <xdr:pic>
      <xdr:nvPicPr>
        <xdr:cNvPr id="2" name="Picture 1">
          <a:extLst>
            <a:ext uri="{FF2B5EF4-FFF2-40B4-BE49-F238E27FC236}">
              <a16:creationId xmlns:a16="http://schemas.microsoft.com/office/drawing/2014/main" id="{38C3E3C5-65DD-4762-84CF-D27440C3B39A}"/>
            </a:ext>
          </a:extLst>
        </xdr:cNvPr>
        <xdr:cNvPicPr>
          <a:picLocks noChangeAspect="1"/>
        </xdr:cNvPicPr>
      </xdr:nvPicPr>
      <xdr:blipFill>
        <a:blip xmlns:r="http://schemas.openxmlformats.org/officeDocument/2006/relationships" r:embed="rId1"/>
        <a:stretch>
          <a:fillRect/>
        </a:stretch>
      </xdr:blipFill>
      <xdr:spPr>
        <a:xfrm>
          <a:off x="85724" y="76200"/>
          <a:ext cx="2457451" cy="886834"/>
        </a:xfrm>
        <a:prstGeom prst="rect">
          <a:avLst/>
        </a:prstGeom>
      </xdr:spPr>
    </xdr:pic>
    <xdr:clientData/>
  </xdr:twoCellAnchor>
  <xdr:twoCellAnchor editAs="oneCell">
    <xdr:from>
      <xdr:col>6</xdr:col>
      <xdr:colOff>714375</xdr:colOff>
      <xdr:row>2</xdr:row>
      <xdr:rowOff>9525</xdr:rowOff>
    </xdr:from>
    <xdr:to>
      <xdr:col>11</xdr:col>
      <xdr:colOff>514350</xdr:colOff>
      <xdr:row>4</xdr:row>
      <xdr:rowOff>148270</xdr:rowOff>
    </xdr:to>
    <xdr:pic>
      <xdr:nvPicPr>
        <xdr:cNvPr id="3" name="Picture 2">
          <a:extLst>
            <a:ext uri="{FF2B5EF4-FFF2-40B4-BE49-F238E27FC236}">
              <a16:creationId xmlns:a16="http://schemas.microsoft.com/office/drawing/2014/main" id="{CB52E62E-CCA2-4665-8230-3BE61955B0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01025" y="285750"/>
          <a:ext cx="2486025" cy="557845"/>
        </a:xfrm>
        <a:prstGeom prst="rect">
          <a:avLst/>
        </a:prstGeom>
        <a:noFill/>
        <a:ln>
          <a:noFill/>
        </a:ln>
      </xdr:spPr>
    </xdr:pic>
    <xdr:clientData/>
  </xdr:twoCellAnchor>
  <xdr:twoCellAnchor>
    <xdr:from>
      <xdr:col>0</xdr:col>
      <xdr:colOff>66675</xdr:colOff>
      <xdr:row>5</xdr:row>
      <xdr:rowOff>152400</xdr:rowOff>
    </xdr:from>
    <xdr:to>
      <xdr:col>12</xdr:col>
      <xdr:colOff>104775</xdr:colOff>
      <xdr:row>6</xdr:row>
      <xdr:rowOff>171450</xdr:rowOff>
    </xdr:to>
    <xdr:sp macro="" textlink="">
      <xdr:nvSpPr>
        <xdr:cNvPr id="4" name="Rectangle: Rounded Corners 3">
          <a:extLst>
            <a:ext uri="{FF2B5EF4-FFF2-40B4-BE49-F238E27FC236}">
              <a16:creationId xmlns:a16="http://schemas.microsoft.com/office/drawing/2014/main" id="{573053F9-473D-42CE-809B-1510BF151AA6}"/>
            </a:ext>
          </a:extLst>
        </xdr:cNvPr>
        <xdr:cNvSpPr/>
      </xdr:nvSpPr>
      <xdr:spPr>
        <a:xfrm>
          <a:off x="66675" y="1057275"/>
          <a:ext cx="10848975" cy="228600"/>
        </a:xfrm>
        <a:prstGeom prst="roundRect">
          <a:avLst>
            <a:gd name="adj" fmla="val 50000"/>
          </a:avLst>
        </a:prstGeom>
        <a:solidFill>
          <a:srgbClr val="E45326"/>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2943225</xdr:colOff>
      <xdr:row>4</xdr:row>
      <xdr:rowOff>0</xdr:rowOff>
    </xdr:from>
    <xdr:to>
      <xdr:col>7</xdr:col>
      <xdr:colOff>19050</xdr:colOff>
      <xdr:row>6</xdr:row>
      <xdr:rowOff>66675</xdr:rowOff>
    </xdr:to>
    <xdr:sp macro="" textlink="">
      <xdr:nvSpPr>
        <xdr:cNvPr id="5" name="TextBox 4">
          <a:extLst>
            <a:ext uri="{FF2B5EF4-FFF2-40B4-BE49-F238E27FC236}">
              <a16:creationId xmlns:a16="http://schemas.microsoft.com/office/drawing/2014/main" id="{DF28AB11-1306-4B0B-9744-5F3848DD0F6E}"/>
            </a:ext>
          </a:extLst>
        </xdr:cNvPr>
        <xdr:cNvSpPr txBox="1"/>
      </xdr:nvSpPr>
      <xdr:spPr>
        <a:xfrm>
          <a:off x="3028950" y="695325"/>
          <a:ext cx="4752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0">
              <a:solidFill>
                <a:srgbClr val="E45326"/>
              </a:solidFill>
              <a:latin typeface="Century Gothic" panose="020B0502020202020204" pitchFamily="34" charset="0"/>
            </a:rPr>
            <a:t>FTE summary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
  <sheetViews>
    <sheetView showGridLines="0" workbookViewId="0">
      <pane ySplit="7" topLeftCell="A8" activePane="bottomLeft" state="frozen"/>
      <selection pane="bottomLeft" activeCell="A8" sqref="A8"/>
    </sheetView>
  </sheetViews>
  <sheetFormatPr defaultColWidth="0" defaultRowHeight="16.5" customHeight="1" zeroHeight="1" x14ac:dyDescent="0.3"/>
  <cols>
    <col min="1" max="1" width="1.28515625" style="1" customWidth="1"/>
    <col min="2" max="2" width="66.28515625" style="1" customWidth="1"/>
    <col min="3" max="3" width="1" style="1" customWidth="1"/>
    <col min="4" max="4" width="11.85546875" style="1" customWidth="1"/>
    <col min="5" max="5" width="1.5703125" style="1" customWidth="1"/>
    <col min="6" max="6" width="50" style="1" customWidth="1"/>
    <col min="7" max="7" width="3.42578125" style="1" customWidth="1"/>
    <col min="8" max="13" width="0" style="1" hidden="1" customWidth="1"/>
    <col min="14" max="16384" width="9.140625" style="1" hidden="1"/>
  </cols>
  <sheetData>
    <row r="1" spans="2:2" ht="5.25" customHeight="1" x14ac:dyDescent="0.3"/>
    <row r="2" spans="2:2" x14ac:dyDescent="0.3"/>
    <row r="3" spans="2:2" x14ac:dyDescent="0.3"/>
    <row r="4" spans="2:2" x14ac:dyDescent="0.3"/>
    <row r="5" spans="2:2" x14ac:dyDescent="0.3"/>
    <row r="6" spans="2:2" x14ac:dyDescent="0.3"/>
    <row r="7" spans="2:2" x14ac:dyDescent="0.3"/>
    <row r="8" spans="2:2" ht="5.25" customHeight="1" x14ac:dyDescent="0.3"/>
    <row r="9" spans="2:2" ht="4.5" customHeight="1" x14ac:dyDescent="0.3"/>
    <row r="10" spans="2:2" ht="17.25" customHeight="1" x14ac:dyDescent="0.3">
      <c r="B10" s="39" t="s">
        <v>0</v>
      </c>
    </row>
    <row r="11" spans="2:2" ht="3" customHeight="1" x14ac:dyDescent="0.3"/>
    <row r="12" spans="2:2" ht="16.5" customHeight="1" x14ac:dyDescent="0.3">
      <c r="B12" s="39" t="s">
        <v>1</v>
      </c>
    </row>
    <row r="13" spans="2:2" ht="3" customHeight="1" x14ac:dyDescent="0.3"/>
    <row r="14" spans="2:2" ht="3" customHeight="1" x14ac:dyDescent="0.3"/>
    <row r="15" spans="2:2" ht="16.5" customHeight="1" x14ac:dyDescent="0.3">
      <c r="B15" s="4" t="s">
        <v>2</v>
      </c>
    </row>
    <row r="16" spans="2:2" ht="3" customHeight="1" x14ac:dyDescent="0.3"/>
    <row r="17" spans="2:6" ht="16.5" customHeight="1" x14ac:dyDescent="0.3">
      <c r="B17" s="39" t="s">
        <v>3</v>
      </c>
    </row>
    <row r="18" spans="2:6" ht="16.5" customHeight="1" x14ac:dyDescent="0.3">
      <c r="B18" s="39" t="s">
        <v>4</v>
      </c>
    </row>
    <row r="19" spans="2:6" ht="16.5" hidden="1" customHeight="1" x14ac:dyDescent="0.3">
      <c r="B19" s="39"/>
    </row>
    <row r="20" spans="2:6" hidden="1" x14ac:dyDescent="0.3">
      <c r="B20" s="39"/>
    </row>
    <row r="21" spans="2:6" ht="3" customHeight="1" x14ac:dyDescent="0.3"/>
    <row r="22" spans="2:6" ht="3" customHeight="1" x14ac:dyDescent="0.3"/>
    <row r="23" spans="2:6" ht="16.5" customHeight="1" x14ac:dyDescent="0.3">
      <c r="B23" s="4" t="s">
        <v>5</v>
      </c>
    </row>
    <row r="24" spans="2:6" ht="3" customHeight="1" x14ac:dyDescent="0.3"/>
    <row r="25" spans="2:6" ht="16.5" customHeight="1" x14ac:dyDescent="0.3">
      <c r="B25" s="39" t="s">
        <v>6</v>
      </c>
    </row>
    <row r="26" spans="2:6" ht="16.5" hidden="1" customHeight="1" x14ac:dyDescent="0.3">
      <c r="B26" s="39"/>
    </row>
    <row r="27" spans="2:6" ht="26.25" customHeight="1" x14ac:dyDescent="0.3">
      <c r="B27" s="44" t="s">
        <v>7</v>
      </c>
      <c r="C27" s="45"/>
      <c r="D27" s="46"/>
      <c r="E27" s="46"/>
      <c r="F27" s="46"/>
    </row>
    <row r="28" spans="2:6" ht="16.5" customHeight="1" x14ac:dyDescent="0.3">
      <c r="B28" s="39" t="s">
        <v>8</v>
      </c>
    </row>
    <row r="29" spans="2:6" ht="16.5" customHeight="1" x14ac:dyDescent="0.3">
      <c r="B29" s="39" t="s">
        <v>9</v>
      </c>
    </row>
    <row r="30" spans="2:6" ht="16.5" customHeight="1" x14ac:dyDescent="0.3">
      <c r="B30" s="39" t="s">
        <v>10</v>
      </c>
    </row>
    <row r="31" spans="2:6" ht="16.5" customHeight="1" x14ac:dyDescent="0.3">
      <c r="B31" s="39" t="s">
        <v>11</v>
      </c>
    </row>
    <row r="32" spans="2:6" ht="3" customHeight="1" x14ac:dyDescent="0.3"/>
    <row r="33" spans="2:2" ht="3" customHeight="1" x14ac:dyDescent="0.3"/>
    <row r="34" spans="2:2" ht="16.5" customHeight="1" x14ac:dyDescent="0.3">
      <c r="B34" s="4" t="s">
        <v>12</v>
      </c>
    </row>
    <row r="35" spans="2:2" ht="16.5" customHeight="1" x14ac:dyDescent="0.3">
      <c r="B35" s="39" t="s">
        <v>13</v>
      </c>
    </row>
    <row r="50" ht="16.5" customHeight="1" x14ac:dyDescent="0.3"/>
  </sheetData>
  <sheetProtection algorithmName="SHA-512" hashValue="n0qSRCiuPx22TJcc/rDJsZVD2zetOUuL5IlZfnSPFSNcv8V/57ktDq4CaSPK6h8dCFoNBPdm3eiWIvYy4wPDxA==" saltValue="v/Wf7YqURJlKqvUzYJM/2w==" spinCount="100000" sheet="1" objects="1" scenarios="1" selectLockedCells="1"/>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499984740745262"/>
  </sheetPr>
  <dimension ref="A1:M39"/>
  <sheetViews>
    <sheetView showGridLines="0" workbookViewId="0">
      <pane ySplit="7" topLeftCell="A8" activePane="bottomLeft" state="frozen"/>
      <selection pane="bottomLeft" activeCell="E15" sqref="E15"/>
    </sheetView>
  </sheetViews>
  <sheetFormatPr defaultColWidth="0" defaultRowHeight="16.5" customHeight="1" zeroHeight="1" x14ac:dyDescent="0.3"/>
  <cols>
    <col min="1" max="1" width="1.28515625" style="1" customWidth="1"/>
    <col min="2" max="2" width="25.42578125" style="1" customWidth="1"/>
    <col min="3" max="3" width="2.42578125" style="1" customWidth="1"/>
    <col min="4" max="4" width="20.28515625" style="1" customWidth="1"/>
    <col min="5" max="5" width="103.42578125" style="1" customWidth="1"/>
    <col min="6" max="6" width="14.5703125" style="1" customWidth="1"/>
    <col min="7" max="7" width="11.28515625" style="1" customWidth="1"/>
    <col min="8" max="13" width="0" style="1" hidden="1" customWidth="1"/>
    <col min="14" max="16384" width="9.140625" style="1" hidden="1"/>
  </cols>
  <sheetData>
    <row r="1" spans="2:5" ht="5.25" customHeight="1" x14ac:dyDescent="0.3"/>
    <row r="2" spans="2:5" x14ac:dyDescent="0.3"/>
    <row r="3" spans="2:5" x14ac:dyDescent="0.3"/>
    <row r="4" spans="2:5" x14ac:dyDescent="0.3"/>
    <row r="5" spans="2:5" x14ac:dyDescent="0.3"/>
    <row r="6" spans="2:5" x14ac:dyDescent="0.3"/>
    <row r="7" spans="2:5" x14ac:dyDescent="0.3"/>
    <row r="8" spans="2:5" ht="5.25" customHeight="1" x14ac:dyDescent="0.3"/>
    <row r="9" spans="2:5" ht="4.5" customHeight="1" x14ac:dyDescent="0.3"/>
    <row r="10" spans="2:5" ht="21" customHeight="1" x14ac:dyDescent="0.3">
      <c r="B10" s="76" t="s">
        <v>232</v>
      </c>
      <c r="D10" s="78" t="s">
        <v>235</v>
      </c>
      <c r="E10" s="78" t="s">
        <v>236</v>
      </c>
    </row>
    <row r="11" spans="2:5" ht="21" customHeight="1" x14ac:dyDescent="0.3">
      <c r="B11" s="77" t="s">
        <v>233</v>
      </c>
      <c r="D11" s="86">
        <v>44896</v>
      </c>
      <c r="E11" s="1" t="s">
        <v>237</v>
      </c>
    </row>
    <row r="12" spans="2:5" x14ac:dyDescent="0.3">
      <c r="B12" s="77" t="s">
        <v>234</v>
      </c>
      <c r="D12" s="86">
        <v>45017</v>
      </c>
      <c r="E12" s="1" t="s">
        <v>249</v>
      </c>
    </row>
    <row r="13" spans="2:5" ht="16.5" customHeight="1" x14ac:dyDescent="0.3">
      <c r="B13" s="75"/>
      <c r="E13" s="1" t="s">
        <v>250</v>
      </c>
    </row>
    <row r="14" spans="2:5" ht="16.5" customHeight="1" x14ac:dyDescent="0.3">
      <c r="B14" s="75"/>
      <c r="E14" s="1" t="s">
        <v>251</v>
      </c>
    </row>
    <row r="15" spans="2:5" ht="16.5" customHeight="1" x14ac:dyDescent="0.3">
      <c r="B15" s="75"/>
    </row>
    <row r="16" spans="2:5" ht="16.5" customHeight="1" x14ac:dyDescent="0.3">
      <c r="B16" s="75"/>
    </row>
    <row r="17" spans="2:2" ht="16.5" hidden="1" customHeight="1" x14ac:dyDescent="0.3">
      <c r="B17" s="75"/>
    </row>
    <row r="18" spans="2:2" ht="16.5" hidden="1" customHeight="1" x14ac:dyDescent="0.3">
      <c r="B18" s="75"/>
    </row>
    <row r="19" spans="2:2" ht="16.5" hidden="1" customHeight="1" x14ac:dyDescent="0.3">
      <c r="B19" s="75"/>
    </row>
    <row r="20" spans="2:2" ht="16.5" hidden="1" customHeight="1" x14ac:dyDescent="0.3">
      <c r="B20" s="75"/>
    </row>
    <row r="21" spans="2:2" hidden="1" x14ac:dyDescent="0.3">
      <c r="B21" s="75"/>
    </row>
    <row r="22" spans="2:2" hidden="1" x14ac:dyDescent="0.3">
      <c r="B22" s="75"/>
    </row>
    <row r="23" spans="2:2" hidden="1" x14ac:dyDescent="0.3">
      <c r="B23" s="75"/>
    </row>
    <row r="24" spans="2:2" hidden="1" x14ac:dyDescent="0.3">
      <c r="B24" s="75"/>
    </row>
    <row r="25" spans="2:2" hidden="1" x14ac:dyDescent="0.3">
      <c r="B25" s="75"/>
    </row>
    <row r="26" spans="2:2" hidden="1" x14ac:dyDescent="0.3">
      <c r="B26" s="75"/>
    </row>
    <row r="27" spans="2:2" hidden="1" x14ac:dyDescent="0.3">
      <c r="B27" s="75"/>
    </row>
    <row r="28" spans="2:2" hidden="1" x14ac:dyDescent="0.3">
      <c r="B28" s="75"/>
    </row>
    <row r="29" spans="2:2" hidden="1" x14ac:dyDescent="0.3">
      <c r="B29" s="75"/>
    </row>
    <row r="30" spans="2:2" ht="16.5" hidden="1" customHeight="1" x14ac:dyDescent="0.3">
      <c r="B30" s="75"/>
    </row>
    <row r="31" spans="2:2" ht="16.5" hidden="1" customHeight="1" x14ac:dyDescent="0.3">
      <c r="B31" s="75"/>
    </row>
    <row r="32" spans="2:2" ht="16.5" customHeight="1" x14ac:dyDescent="0.3">
      <c r="B32" s="75"/>
    </row>
    <row r="33" spans="2:2" ht="16.5" customHeight="1" x14ac:dyDescent="0.3">
      <c r="B33" s="75"/>
    </row>
    <row r="34" spans="2:2" ht="16.5" customHeight="1" x14ac:dyDescent="0.3"/>
    <row r="35" spans="2:2" ht="16.5" customHeight="1" x14ac:dyDescent="0.3"/>
    <row r="36" spans="2:2" ht="16.5" customHeight="1" x14ac:dyDescent="0.3"/>
    <row r="37" spans="2:2" ht="16.5" customHeight="1" x14ac:dyDescent="0.3"/>
    <row r="38" spans="2:2" ht="16.5" customHeight="1" x14ac:dyDescent="0.3"/>
    <row r="39" spans="2:2" ht="16.5" customHeight="1" x14ac:dyDescent="0.3"/>
  </sheetData>
  <sheetProtection password="E9C7" sheet="1" selectLockedCells="1" selectUnlockedCells="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B1:XFC34"/>
  <sheetViews>
    <sheetView showGridLines="0" tabSelected="1" workbookViewId="0">
      <pane ySplit="7" topLeftCell="A8" activePane="bottomLeft" state="frozen"/>
      <selection activeCell="D17" sqref="D17"/>
      <selection pane="bottomLeft" activeCell="F19" sqref="F19"/>
    </sheetView>
  </sheetViews>
  <sheetFormatPr defaultColWidth="0" defaultRowHeight="16.5" zeroHeight="1" x14ac:dyDescent="0.3"/>
  <cols>
    <col min="1" max="1" width="1.28515625" style="1" customWidth="1"/>
    <col min="2" max="2" width="66.28515625" style="1" customWidth="1"/>
    <col min="3" max="3" width="1" style="1" customWidth="1"/>
    <col min="4" max="4" width="11.85546875" style="1" customWidth="1"/>
    <col min="5" max="5" width="1" style="1" customWidth="1"/>
    <col min="6" max="6" width="50.7109375" style="1" customWidth="1"/>
    <col min="7" max="13" width="0" style="1" hidden="1" customWidth="1"/>
    <col min="14" max="16383" width="9.140625" style="1" hidden="1"/>
    <col min="16384" max="16384" width="1.28515625" style="1" customWidth="1"/>
  </cols>
  <sheetData>
    <row r="1" spans="2:6" ht="5.25" customHeight="1" x14ac:dyDescent="0.3"/>
    <row r="2" spans="2:6" x14ac:dyDescent="0.3"/>
    <row r="3" spans="2:6" x14ac:dyDescent="0.3"/>
    <row r="4" spans="2:6" x14ac:dyDescent="0.3"/>
    <row r="5" spans="2:6" x14ac:dyDescent="0.3"/>
    <row r="6" spans="2:6" x14ac:dyDescent="0.3"/>
    <row r="7" spans="2:6" x14ac:dyDescent="0.3"/>
    <row r="8" spans="2:6" ht="5.25" customHeight="1" x14ac:dyDescent="0.3"/>
    <row r="9" spans="2:6" ht="4.5" customHeight="1" x14ac:dyDescent="0.3"/>
    <row r="10" spans="2:6" ht="21" customHeight="1" x14ac:dyDescent="0.3">
      <c r="B10" s="4" t="s">
        <v>14</v>
      </c>
    </row>
    <row r="11" spans="2:6" ht="21" customHeight="1" x14ac:dyDescent="0.3">
      <c r="B11" s="31" t="s">
        <v>15</v>
      </c>
    </row>
    <row r="12" spans="2:6" ht="4.5" customHeight="1" x14ac:dyDescent="0.3">
      <c r="B12" s="2"/>
    </row>
    <row r="13" spans="2:6" ht="24" customHeight="1" x14ac:dyDescent="0.3">
      <c r="B13" s="32" t="s">
        <v>16</v>
      </c>
      <c r="C13" s="33"/>
      <c r="D13" s="32"/>
      <c r="E13" s="33"/>
      <c r="F13" s="32" t="s">
        <v>238</v>
      </c>
    </row>
    <row r="14" spans="2:6" x14ac:dyDescent="0.3">
      <c r="B14" s="34" t="s">
        <v>17</v>
      </c>
      <c r="C14" s="33"/>
      <c r="D14" s="53"/>
      <c r="F14" s="89"/>
    </row>
    <row r="15" spans="2:6" x14ac:dyDescent="0.3">
      <c r="B15" s="35" t="s">
        <v>18</v>
      </c>
      <c r="C15" s="33"/>
      <c r="D15" s="54"/>
      <c r="F15" s="90"/>
    </row>
    <row r="16" spans="2:6" x14ac:dyDescent="0.3">
      <c r="B16" s="36" t="s">
        <v>19</v>
      </c>
      <c r="C16" s="33"/>
      <c r="D16" s="55"/>
      <c r="F16" s="91"/>
    </row>
    <row r="17" spans="2:6" x14ac:dyDescent="0.3">
      <c r="B17" s="37" t="s">
        <v>20</v>
      </c>
      <c r="C17" s="33"/>
      <c r="D17" s="56"/>
      <c r="F17" s="88"/>
    </row>
    <row r="18" spans="2:6" x14ac:dyDescent="0.3">
      <c r="B18" s="37" t="s">
        <v>21</v>
      </c>
      <c r="C18" s="33"/>
      <c r="D18" s="56"/>
      <c r="F18" s="88"/>
    </row>
    <row r="19" spans="2:6" x14ac:dyDescent="0.3">
      <c r="B19" s="37" t="s">
        <v>22</v>
      </c>
      <c r="C19" s="33"/>
      <c r="D19" s="56"/>
      <c r="F19" s="88"/>
    </row>
    <row r="20" spans="2:6" x14ac:dyDescent="0.3">
      <c r="B20" s="37" t="s">
        <v>23</v>
      </c>
      <c r="C20" s="33"/>
      <c r="D20" s="56"/>
      <c r="F20" s="88"/>
    </row>
    <row r="21" spans="2:6" x14ac:dyDescent="0.3">
      <c r="B21" s="37" t="s">
        <v>24</v>
      </c>
      <c r="C21" s="33"/>
      <c r="D21" s="56"/>
      <c r="F21" s="88"/>
    </row>
    <row r="22" spans="2:6" ht="3" customHeight="1" x14ac:dyDescent="0.3">
      <c r="B22" s="33"/>
      <c r="C22" s="33"/>
      <c r="D22" s="33"/>
      <c r="F22" s="33"/>
    </row>
    <row r="23" spans="2:6" x14ac:dyDescent="0.3">
      <c r="B23" s="38" t="s">
        <v>25</v>
      </c>
      <c r="C23" s="33"/>
      <c r="D23" s="57">
        <f>(D17*52)-SUM(D18:D21)</f>
        <v>0</v>
      </c>
    </row>
    <row r="24" spans="2:6" x14ac:dyDescent="0.3">
      <c r="B24" s="38" t="s">
        <v>26</v>
      </c>
      <c r="C24" s="33"/>
      <c r="D24" s="57">
        <f>D23*D15</f>
        <v>0</v>
      </c>
    </row>
    <row r="25" spans="2:6" x14ac:dyDescent="0.3"/>
    <row r="34" ht="17.25" hidden="1" customHeight="1" x14ac:dyDescent="0.3"/>
  </sheetData>
  <sheetProtection password="E9C7" sheet="1" selectLockedCells="1"/>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C8CA8"/>
  </sheetPr>
  <dimension ref="A1:R63"/>
  <sheetViews>
    <sheetView showGridLines="0" workbookViewId="0">
      <pane ySplit="7" topLeftCell="A8" activePane="bottomLeft" state="frozen"/>
      <selection activeCell="D17" sqref="D17"/>
      <selection pane="bottomLeft" activeCell="E16" sqref="E16"/>
    </sheetView>
  </sheetViews>
  <sheetFormatPr defaultColWidth="0" defaultRowHeight="16.5" zeroHeight="1" x14ac:dyDescent="0.3"/>
  <cols>
    <col min="1" max="1" width="1.28515625" style="1" customWidth="1"/>
    <col min="2" max="2" width="26.7109375" style="1" customWidth="1"/>
    <col min="3" max="3" width="101.28515625" style="1" customWidth="1"/>
    <col min="4" max="4" width="1.28515625" style="1" customWidth="1"/>
    <col min="5" max="6" width="13" style="1" customWidth="1"/>
    <col min="7" max="7" width="2" style="1" customWidth="1"/>
    <col min="8" max="8" width="10.28515625" style="1" customWidth="1"/>
    <col min="9" max="9" width="1" style="1" customWidth="1"/>
    <col min="10" max="10" width="50.7109375" style="1" customWidth="1"/>
    <col min="11" max="11" width="5.5703125" style="1" customWidth="1"/>
    <col min="12" max="18" width="0" style="1" hidden="1" customWidth="1"/>
    <col min="19" max="16384" width="9.140625" style="1" hidden="1"/>
  </cols>
  <sheetData>
    <row r="1" spans="2:11" ht="5.25" customHeight="1" x14ac:dyDescent="0.3"/>
    <row r="2" spans="2:11" x14ac:dyDescent="0.3"/>
    <row r="3" spans="2:11" x14ac:dyDescent="0.3"/>
    <row r="4" spans="2:11" x14ac:dyDescent="0.3"/>
    <row r="5" spans="2:11" x14ac:dyDescent="0.3"/>
    <row r="6" spans="2:11" x14ac:dyDescent="0.3"/>
    <row r="7" spans="2:11" x14ac:dyDescent="0.3"/>
    <row r="8" spans="2:11" ht="5.25" customHeight="1" x14ac:dyDescent="0.3"/>
    <row r="9" spans="2:11" ht="4.5" customHeight="1" x14ac:dyDescent="0.3"/>
    <row r="10" spans="2:11" ht="21" customHeight="1" x14ac:dyDescent="0.3">
      <c r="B10" s="4" t="s">
        <v>27</v>
      </c>
    </row>
    <row r="11" spans="2:11" ht="17.25" customHeight="1" x14ac:dyDescent="0.3">
      <c r="B11" s="31" t="s">
        <v>28</v>
      </c>
    </row>
    <row r="12" spans="2:11" ht="12.75" customHeight="1" x14ac:dyDescent="0.3">
      <c r="B12" s="31" t="s">
        <v>29</v>
      </c>
    </row>
    <row r="13" spans="2:11" ht="4.5" customHeight="1" x14ac:dyDescent="0.3">
      <c r="B13" s="2"/>
    </row>
    <row r="14" spans="2:11" ht="63" customHeight="1" x14ac:dyDescent="0.3">
      <c r="B14" s="111" t="s">
        <v>30</v>
      </c>
      <c r="C14" s="112"/>
      <c r="D14" s="110"/>
      <c r="E14" s="110"/>
      <c r="F14" s="110"/>
      <c r="G14" s="110"/>
      <c r="H14" s="110"/>
    </row>
    <row r="15" spans="2:11" ht="46.5" customHeight="1" x14ac:dyDescent="0.3">
      <c r="B15" s="71" t="s">
        <v>31</v>
      </c>
      <c r="C15" s="71" t="s">
        <v>32</v>
      </c>
      <c r="E15" s="14" t="s">
        <v>33</v>
      </c>
      <c r="F15" s="14" t="s">
        <v>34</v>
      </c>
      <c r="G15" s="10"/>
      <c r="H15" s="14" t="s">
        <v>35</v>
      </c>
      <c r="J15" s="79" t="s">
        <v>238</v>
      </c>
    </row>
    <row r="16" spans="2:11" x14ac:dyDescent="0.3">
      <c r="B16" s="9" t="s">
        <v>36</v>
      </c>
      <c r="C16" s="9" t="s">
        <v>37</v>
      </c>
      <c r="D16" s="11"/>
      <c r="E16" s="51"/>
      <c r="F16" s="60">
        <v>16</v>
      </c>
      <c r="G16" s="11"/>
      <c r="H16" s="47">
        <f>IFERROR((E16*F16)/'1. DIMP Workday Breakdown'!$D$24,)</f>
        <v>0</v>
      </c>
      <c r="I16" s="11"/>
      <c r="J16" s="92"/>
      <c r="K16" s="11"/>
    </row>
    <row r="17" spans="2:11" x14ac:dyDescent="0.3">
      <c r="B17" s="15" t="s">
        <v>38</v>
      </c>
      <c r="C17" s="15" t="s">
        <v>39</v>
      </c>
      <c r="D17" s="11"/>
      <c r="E17" s="52"/>
      <c r="F17" s="61">
        <v>60</v>
      </c>
      <c r="G17" s="11"/>
      <c r="H17" s="47">
        <f>IFERROR((E17*F17)/'1. DIMP Workday Breakdown'!$D$24,)</f>
        <v>0</v>
      </c>
      <c r="I17" s="11"/>
      <c r="J17" s="93"/>
      <c r="K17" s="11"/>
    </row>
    <row r="18" spans="2:11" x14ac:dyDescent="0.3">
      <c r="B18" s="9" t="s">
        <v>40</v>
      </c>
      <c r="C18" s="9" t="s">
        <v>41</v>
      </c>
      <c r="D18" s="11"/>
      <c r="E18" s="51"/>
      <c r="F18" s="60">
        <v>150</v>
      </c>
      <c r="G18" s="11"/>
      <c r="H18" s="47">
        <f>IFERROR((E18*F18)/'1. DIMP Workday Breakdown'!$D$24,)</f>
        <v>0</v>
      </c>
      <c r="I18" s="11"/>
      <c r="J18" s="92"/>
      <c r="K18" s="11"/>
    </row>
    <row r="19" spans="2:11" ht="28.5" x14ac:dyDescent="0.3">
      <c r="B19" s="15" t="s">
        <v>42</v>
      </c>
      <c r="C19" s="15" t="s">
        <v>43</v>
      </c>
      <c r="D19" s="11"/>
      <c r="E19" s="52"/>
      <c r="F19" s="61">
        <v>200</v>
      </c>
      <c r="G19" s="11"/>
      <c r="H19" s="47">
        <f>IFERROR((E19*F19)/'1. DIMP Workday Breakdown'!$D$24,)</f>
        <v>0</v>
      </c>
      <c r="I19" s="11"/>
      <c r="J19" s="93"/>
      <c r="K19" s="11"/>
    </row>
    <row r="20" spans="2:11" ht="28.5" x14ac:dyDescent="0.3">
      <c r="B20" s="9" t="s">
        <v>44</v>
      </c>
      <c r="C20" s="9" t="s">
        <v>45</v>
      </c>
      <c r="D20" s="11"/>
      <c r="E20" s="51"/>
      <c r="F20" s="60">
        <v>250</v>
      </c>
      <c r="G20" s="11"/>
      <c r="H20" s="47">
        <f>IFERROR((E20*F20)/'1. DIMP Workday Breakdown'!$D$24,)</f>
        <v>0</v>
      </c>
      <c r="I20" s="11"/>
      <c r="J20" s="92"/>
      <c r="K20" s="11"/>
    </row>
    <row r="21" spans="2:11" ht="28.5" x14ac:dyDescent="0.3">
      <c r="B21" s="15" t="s">
        <v>46</v>
      </c>
      <c r="C21" s="15" t="s">
        <v>47</v>
      </c>
      <c r="D21" s="11"/>
      <c r="E21" s="52"/>
      <c r="F21" s="61">
        <v>170</v>
      </c>
      <c r="G21" s="11"/>
      <c r="H21" s="47">
        <f>IFERROR((E21*F21)/'1. DIMP Workday Breakdown'!$D$24,)</f>
        <v>0</v>
      </c>
      <c r="I21" s="11"/>
      <c r="J21" s="93"/>
      <c r="K21" s="11"/>
    </row>
    <row r="22" spans="2:11" x14ac:dyDescent="0.3">
      <c r="B22" s="9" t="s">
        <v>48</v>
      </c>
      <c r="C22" s="9" t="s">
        <v>49</v>
      </c>
      <c r="D22" s="11"/>
      <c r="E22" s="51"/>
      <c r="F22" s="60">
        <v>1656</v>
      </c>
      <c r="G22" s="11"/>
      <c r="H22" s="47">
        <f>IFERROR((E22*F22)/'1. DIMP Workday Breakdown'!$D$24,)</f>
        <v>0</v>
      </c>
      <c r="I22" s="11"/>
      <c r="J22" s="92"/>
      <c r="K22" s="11"/>
    </row>
    <row r="23" spans="2:11" ht="28.5" x14ac:dyDescent="0.3">
      <c r="B23" s="15" t="s">
        <v>50</v>
      </c>
      <c r="C23" s="15" t="s">
        <v>51</v>
      </c>
      <c r="D23" s="11"/>
      <c r="E23" s="52"/>
      <c r="F23" s="61">
        <v>2</v>
      </c>
      <c r="G23" s="11"/>
      <c r="H23" s="47">
        <f>IFERROR((E23*F23)/'1. DIMP Workday Breakdown'!$D$24,)</f>
        <v>0</v>
      </c>
      <c r="I23" s="11"/>
      <c r="J23" s="93"/>
      <c r="K23" s="11"/>
    </row>
    <row r="24" spans="2:11" x14ac:dyDescent="0.3">
      <c r="B24" s="9" t="s">
        <v>52</v>
      </c>
      <c r="C24" s="9" t="s">
        <v>53</v>
      </c>
      <c r="D24" s="11"/>
      <c r="E24" s="51"/>
      <c r="F24" s="60">
        <v>10.5</v>
      </c>
      <c r="G24" s="11"/>
      <c r="H24" s="47">
        <f>IFERROR((E24*F24)/'1. DIMP Workday Breakdown'!$D$24,)</f>
        <v>0</v>
      </c>
      <c r="I24" s="11"/>
      <c r="J24" s="92"/>
      <c r="K24" s="11"/>
    </row>
    <row r="25" spans="2:11" ht="28.5" x14ac:dyDescent="0.3">
      <c r="B25" s="15" t="s">
        <v>54</v>
      </c>
      <c r="C25" s="15" t="s">
        <v>55</v>
      </c>
      <c r="D25" s="11"/>
      <c r="E25" s="52"/>
      <c r="F25" s="61">
        <v>10</v>
      </c>
      <c r="G25" s="11"/>
      <c r="H25" s="47">
        <f>IFERROR((E25*F25)/'1. DIMP Workday Breakdown'!$D$24,)</f>
        <v>0</v>
      </c>
      <c r="I25" s="11"/>
      <c r="J25" s="93"/>
      <c r="K25" s="11"/>
    </row>
    <row r="26" spans="2:11" ht="28.5" x14ac:dyDescent="0.3">
      <c r="B26" s="9" t="s">
        <v>56</v>
      </c>
      <c r="C26" s="9" t="s">
        <v>57</v>
      </c>
      <c r="D26" s="11"/>
      <c r="E26" s="51"/>
      <c r="F26" s="60">
        <v>4</v>
      </c>
      <c r="G26" s="11"/>
      <c r="H26" s="47">
        <f>IFERROR((E26*F26)/'1. DIMP Workday Breakdown'!$D$24,)</f>
        <v>0</v>
      </c>
      <c r="I26" s="11"/>
      <c r="J26" s="92"/>
      <c r="K26" s="11"/>
    </row>
    <row r="27" spans="2:11" x14ac:dyDescent="0.3">
      <c r="B27" s="15" t="s">
        <v>58</v>
      </c>
      <c r="C27" s="15" t="s">
        <v>59</v>
      </c>
      <c r="D27" s="11"/>
      <c r="E27" s="52"/>
      <c r="F27" s="61">
        <v>10</v>
      </c>
      <c r="G27" s="11"/>
      <c r="H27" s="47">
        <f>IFERROR((E27*F27)/'1. DIMP Workday Breakdown'!$D$24,)</f>
        <v>0</v>
      </c>
      <c r="I27" s="11"/>
      <c r="J27" s="93"/>
      <c r="K27" s="11"/>
    </row>
    <row r="28" spans="2:11" ht="28.5" x14ac:dyDescent="0.3">
      <c r="B28" s="9" t="s">
        <v>60</v>
      </c>
      <c r="C28" s="9" t="s">
        <v>61</v>
      </c>
      <c r="D28" s="11"/>
      <c r="E28" s="51"/>
      <c r="F28" s="60">
        <v>10</v>
      </c>
      <c r="G28" s="11"/>
      <c r="H28" s="47">
        <f>IFERROR((E28*F28)/'1. DIMP Workday Breakdown'!$D$24,)</f>
        <v>0</v>
      </c>
      <c r="I28" s="11"/>
      <c r="J28" s="92"/>
      <c r="K28" s="11"/>
    </row>
    <row r="29" spans="2:11" ht="3" customHeight="1" x14ac:dyDescent="0.3">
      <c r="B29" s="11"/>
      <c r="C29" s="11"/>
      <c r="D29" s="11"/>
      <c r="E29" s="11"/>
      <c r="F29" s="11"/>
      <c r="G29" s="11"/>
      <c r="H29" s="25"/>
      <c r="I29" s="11"/>
      <c r="J29" s="80"/>
      <c r="K29" s="11"/>
    </row>
    <row r="30" spans="2:11" x14ac:dyDescent="0.3">
      <c r="B30" s="106" t="s">
        <v>62</v>
      </c>
      <c r="C30" s="107"/>
      <c r="D30" s="11"/>
      <c r="E30" s="12"/>
      <c r="F30" s="62">
        <f>(E16*F16)+(E17*F17)+(E18*F18)+(E19*F19)+(E20*F20)+(E21*F21)+(E22*F22)+(E23*F23)+(E24*F24)+(E25*F25)+(E26*F26)+(E27*F27)+(E28*F28)</f>
        <v>0</v>
      </c>
      <c r="G30" s="58"/>
      <c r="H30" s="48">
        <f>SUM(H16:H28)</f>
        <v>0</v>
      </c>
      <c r="I30" s="11"/>
      <c r="K30" s="11"/>
    </row>
    <row r="31" spans="2:11" x14ac:dyDescent="0.3"/>
    <row r="32" spans="2:11" x14ac:dyDescent="0.3"/>
    <row r="33" spans="2:11" ht="21" customHeight="1" x14ac:dyDescent="0.3">
      <c r="B33" s="4" t="s">
        <v>63</v>
      </c>
    </row>
    <row r="34" spans="2:11" ht="17.25" customHeight="1" x14ac:dyDescent="0.3">
      <c r="B34" s="31" t="s">
        <v>28</v>
      </c>
    </row>
    <row r="35" spans="2:11" ht="12.75" customHeight="1" x14ac:dyDescent="0.3">
      <c r="B35" s="31" t="s">
        <v>29</v>
      </c>
    </row>
    <row r="36" spans="2:11" ht="4.5" customHeight="1" x14ac:dyDescent="0.3">
      <c r="B36" s="2"/>
    </row>
    <row r="37" spans="2:11" ht="63" customHeight="1" x14ac:dyDescent="0.3">
      <c r="B37" s="108" t="s">
        <v>30</v>
      </c>
      <c r="C37" s="109"/>
      <c r="D37" s="110"/>
      <c r="E37" s="110"/>
      <c r="F37" s="110"/>
      <c r="G37" s="110"/>
      <c r="H37" s="110"/>
    </row>
    <row r="38" spans="2:11" ht="41.25" customHeight="1" x14ac:dyDescent="0.3">
      <c r="B38" s="72" t="s">
        <v>31</v>
      </c>
      <c r="C38" s="73" t="s">
        <v>32</v>
      </c>
      <c r="E38" s="16" t="s">
        <v>33</v>
      </c>
      <c r="F38" s="16" t="s">
        <v>34</v>
      </c>
      <c r="G38" s="10"/>
      <c r="H38" s="16" t="s">
        <v>35</v>
      </c>
      <c r="J38" s="81" t="s">
        <v>238</v>
      </c>
    </row>
    <row r="39" spans="2:11" ht="42.75" x14ac:dyDescent="0.3">
      <c r="B39" s="9" t="s">
        <v>64</v>
      </c>
      <c r="C39" s="9" t="s">
        <v>65</v>
      </c>
      <c r="D39" s="11"/>
      <c r="E39" s="51"/>
      <c r="F39" s="60">
        <v>21</v>
      </c>
      <c r="G39" s="11"/>
      <c r="H39" s="49">
        <f>IFERROR((E39*F39)/'1. DIMP Workday Breakdown'!$D$24,)</f>
        <v>0</v>
      </c>
      <c r="I39" s="11"/>
      <c r="J39" s="92"/>
      <c r="K39" s="11"/>
    </row>
    <row r="40" spans="2:11" x14ac:dyDescent="0.3">
      <c r="B40" s="17" t="s">
        <v>66</v>
      </c>
      <c r="C40" s="17" t="s">
        <v>67</v>
      </c>
      <c r="D40" s="11"/>
      <c r="E40" s="59"/>
      <c r="F40" s="63">
        <v>24</v>
      </c>
      <c r="G40" s="11"/>
      <c r="H40" s="49">
        <f>IFERROR((E40*F40)/'1. DIMP Workday Breakdown'!$D$24,)</f>
        <v>0</v>
      </c>
      <c r="I40" s="11"/>
      <c r="J40" s="94"/>
      <c r="K40" s="11"/>
    </row>
    <row r="41" spans="2:11" x14ac:dyDescent="0.3">
      <c r="B41" s="9" t="s">
        <v>68</v>
      </c>
      <c r="C41" s="9" t="s">
        <v>69</v>
      </c>
      <c r="D41" s="11"/>
      <c r="E41" s="51"/>
      <c r="F41" s="60">
        <v>22</v>
      </c>
      <c r="G41" s="11"/>
      <c r="H41" s="49">
        <f>IFERROR((E41*F41)/'1. DIMP Workday Breakdown'!$D$24,)</f>
        <v>0</v>
      </c>
      <c r="I41" s="11"/>
      <c r="J41" s="92"/>
      <c r="K41" s="11"/>
    </row>
    <row r="42" spans="2:11" ht="28.5" x14ac:dyDescent="0.3">
      <c r="B42" s="17" t="s">
        <v>70</v>
      </c>
      <c r="C42" s="17" t="s">
        <v>71</v>
      </c>
      <c r="D42" s="11"/>
      <c r="E42" s="59"/>
      <c r="F42" s="63">
        <v>24</v>
      </c>
      <c r="G42" s="11"/>
      <c r="H42" s="49">
        <f>IFERROR((E42*F42)/'1. DIMP Workday Breakdown'!$D$24,)</f>
        <v>0</v>
      </c>
      <c r="I42" s="11"/>
      <c r="J42" s="94"/>
      <c r="K42" s="11"/>
    </row>
    <row r="43" spans="2:11" x14ac:dyDescent="0.3">
      <c r="B43" s="9" t="s">
        <v>72</v>
      </c>
      <c r="C43" s="9" t="s">
        <v>73</v>
      </c>
      <c r="D43" s="11"/>
      <c r="E43" s="51"/>
      <c r="F43" s="60">
        <v>10</v>
      </c>
      <c r="G43" s="11"/>
      <c r="H43" s="49">
        <f>IFERROR((E43*F43)/'1. DIMP Workday Breakdown'!$D$24,)</f>
        <v>0</v>
      </c>
      <c r="I43" s="11"/>
      <c r="J43" s="92"/>
      <c r="K43" s="11"/>
    </row>
    <row r="44" spans="2:11" x14ac:dyDescent="0.3">
      <c r="B44" s="17" t="s">
        <v>74</v>
      </c>
      <c r="C44" s="17" t="s">
        <v>75</v>
      </c>
      <c r="D44" s="11"/>
      <c r="E44" s="59"/>
      <c r="F44" s="63">
        <v>5</v>
      </c>
      <c r="G44" s="11"/>
      <c r="H44" s="49">
        <f>IFERROR((E44*F44)/'1. DIMP Workday Breakdown'!$D$24,)</f>
        <v>0</v>
      </c>
      <c r="I44" s="11"/>
      <c r="J44" s="94"/>
      <c r="K44" s="11"/>
    </row>
    <row r="45" spans="2:11" ht="28.5" x14ac:dyDescent="0.3">
      <c r="B45" s="9" t="s">
        <v>76</v>
      </c>
      <c r="C45" s="9" t="s">
        <v>77</v>
      </c>
      <c r="D45" s="11"/>
      <c r="E45" s="51"/>
      <c r="F45" s="60">
        <v>16</v>
      </c>
      <c r="G45" s="11"/>
      <c r="H45" s="49">
        <f>IFERROR((E45*F45)/'1. DIMP Workday Breakdown'!$D$24,)</f>
        <v>0</v>
      </c>
      <c r="I45" s="11"/>
      <c r="J45" s="92"/>
      <c r="K45" s="11"/>
    </row>
    <row r="46" spans="2:11" ht="28.5" x14ac:dyDescent="0.3">
      <c r="B46" s="17" t="s">
        <v>78</v>
      </c>
      <c r="C46" s="17" t="s">
        <v>79</v>
      </c>
      <c r="D46" s="11"/>
      <c r="E46" s="59"/>
      <c r="F46" s="63">
        <v>8</v>
      </c>
      <c r="G46" s="11"/>
      <c r="H46" s="49">
        <f>IFERROR((E46*F46)/'1. DIMP Workday Breakdown'!$D$24,)</f>
        <v>0</v>
      </c>
      <c r="I46" s="11"/>
      <c r="J46" s="94"/>
      <c r="K46" s="11"/>
    </row>
    <row r="47" spans="2:11" ht="28.5" x14ac:dyDescent="0.3">
      <c r="B47" s="9" t="s">
        <v>80</v>
      </c>
      <c r="C47" s="9" t="s">
        <v>81</v>
      </c>
      <c r="D47" s="11"/>
      <c r="E47" s="51"/>
      <c r="F47" s="60">
        <v>18</v>
      </c>
      <c r="G47" s="11"/>
      <c r="H47" s="49">
        <f>IFERROR((E47*F47)/'1. DIMP Workday Breakdown'!$D$24,)</f>
        <v>0</v>
      </c>
      <c r="I47" s="11"/>
      <c r="J47" s="92"/>
      <c r="K47" s="11"/>
    </row>
    <row r="48" spans="2:11" x14ac:dyDescent="0.3">
      <c r="B48" s="17" t="s">
        <v>82</v>
      </c>
      <c r="C48" s="17" t="s">
        <v>83</v>
      </c>
      <c r="D48" s="11"/>
      <c r="E48" s="59"/>
      <c r="F48" s="63">
        <v>2</v>
      </c>
      <c r="G48" s="11"/>
      <c r="H48" s="49">
        <f>IFERROR((E48*F48)/'1. DIMP Workday Breakdown'!$D$24,)</f>
        <v>0</v>
      </c>
      <c r="I48" s="11"/>
      <c r="J48" s="94"/>
      <c r="K48" s="11"/>
    </row>
    <row r="49" spans="2:11" x14ac:dyDescent="0.3">
      <c r="B49" s="9" t="s">
        <v>84</v>
      </c>
      <c r="C49" s="9" t="s">
        <v>85</v>
      </c>
      <c r="D49" s="11"/>
      <c r="E49" s="51"/>
      <c r="F49" s="60">
        <v>4</v>
      </c>
      <c r="G49" s="11"/>
      <c r="H49" s="49">
        <f>IFERROR((E49*F49)/'1. DIMP Workday Breakdown'!$D$24,)</f>
        <v>0</v>
      </c>
      <c r="I49" s="11"/>
      <c r="J49" s="92"/>
      <c r="K49" s="11"/>
    </row>
    <row r="50" spans="2:11" x14ac:dyDescent="0.3">
      <c r="B50" s="17" t="s">
        <v>86</v>
      </c>
      <c r="C50" s="17" t="s">
        <v>87</v>
      </c>
      <c r="D50" s="11"/>
      <c r="E50" s="59"/>
      <c r="F50" s="63">
        <v>5</v>
      </c>
      <c r="G50" s="11"/>
      <c r="H50" s="49">
        <f>IFERROR((E50*F50)/'1. DIMP Workday Breakdown'!$D$24,)</f>
        <v>0</v>
      </c>
      <c r="I50" s="11"/>
      <c r="J50" s="94"/>
      <c r="K50" s="11"/>
    </row>
    <row r="51" spans="2:11" ht="28.5" x14ac:dyDescent="0.3">
      <c r="B51" s="9" t="s">
        <v>56</v>
      </c>
      <c r="C51" s="9" t="s">
        <v>88</v>
      </c>
      <c r="D51" s="11"/>
      <c r="E51" s="51"/>
      <c r="F51" s="60">
        <v>4</v>
      </c>
      <c r="G51" s="11"/>
      <c r="H51" s="49">
        <f>IFERROR((E51*F51)/'1. DIMP Workday Breakdown'!$D$24,)</f>
        <v>0</v>
      </c>
      <c r="I51" s="11"/>
      <c r="J51" s="92"/>
      <c r="K51" s="11"/>
    </row>
    <row r="52" spans="2:11" ht="28.5" x14ac:dyDescent="0.3">
      <c r="B52" s="17" t="s">
        <v>89</v>
      </c>
      <c r="C52" s="17" t="s">
        <v>90</v>
      </c>
      <c r="D52" s="11"/>
      <c r="E52" s="59"/>
      <c r="F52" s="63">
        <v>5</v>
      </c>
      <c r="G52" s="11"/>
      <c r="H52" s="49">
        <f>IFERROR((E52*F52)/'1. DIMP Workday Breakdown'!$D$24,)</f>
        <v>0</v>
      </c>
      <c r="I52" s="11"/>
      <c r="J52" s="94"/>
      <c r="K52" s="11"/>
    </row>
    <row r="53" spans="2:11" x14ac:dyDescent="0.3">
      <c r="B53" s="9" t="s">
        <v>91</v>
      </c>
      <c r="C53" s="9" t="s">
        <v>92</v>
      </c>
      <c r="D53" s="11"/>
      <c r="E53" s="51"/>
      <c r="F53" s="60">
        <v>4</v>
      </c>
      <c r="G53" s="11"/>
      <c r="H53" s="49">
        <f>IFERROR((E53*F53)/'1. DIMP Workday Breakdown'!$D$24,)</f>
        <v>0</v>
      </c>
      <c r="I53" s="11"/>
      <c r="J53" s="92"/>
      <c r="K53" s="11"/>
    </row>
    <row r="54" spans="2:11" ht="28.5" x14ac:dyDescent="0.3">
      <c r="B54" s="17" t="s">
        <v>50</v>
      </c>
      <c r="C54" s="17" t="s">
        <v>51</v>
      </c>
      <c r="D54" s="11"/>
      <c r="E54" s="59"/>
      <c r="F54" s="63">
        <v>2</v>
      </c>
      <c r="G54" s="11"/>
      <c r="H54" s="49">
        <f>IFERROR((E54*F54)/'1. DIMP Workday Breakdown'!$D$24,)</f>
        <v>0</v>
      </c>
      <c r="I54" s="11"/>
      <c r="J54" s="94"/>
      <c r="K54" s="11"/>
    </row>
    <row r="55" spans="2:11" x14ac:dyDescent="0.3">
      <c r="B55" s="9" t="s">
        <v>93</v>
      </c>
      <c r="C55" s="9" t="s">
        <v>94</v>
      </c>
      <c r="D55" s="11"/>
      <c r="E55" s="51"/>
      <c r="F55" s="60">
        <v>13</v>
      </c>
      <c r="G55" s="11"/>
      <c r="H55" s="49">
        <f>IFERROR((E55*F55)/'1. DIMP Workday Breakdown'!$D$24,)</f>
        <v>0</v>
      </c>
      <c r="I55" s="11"/>
      <c r="J55" s="92"/>
      <c r="K55" s="11"/>
    </row>
    <row r="56" spans="2:11" x14ac:dyDescent="0.3">
      <c r="B56" s="17" t="s">
        <v>95</v>
      </c>
      <c r="C56" s="17" t="s">
        <v>96</v>
      </c>
      <c r="D56" s="11"/>
      <c r="E56" s="59"/>
      <c r="F56" s="63">
        <v>4</v>
      </c>
      <c r="G56" s="11"/>
      <c r="H56" s="49">
        <f>IFERROR((E56*F56)/'1. DIMP Workday Breakdown'!$D$24,)</f>
        <v>0</v>
      </c>
      <c r="I56" s="11"/>
      <c r="J56" s="94"/>
      <c r="K56" s="11"/>
    </row>
    <row r="57" spans="2:11" ht="3" customHeight="1" x14ac:dyDescent="0.3">
      <c r="B57" s="11"/>
      <c r="C57" s="11"/>
      <c r="D57" s="11"/>
      <c r="E57" s="11"/>
      <c r="F57" s="11"/>
      <c r="G57" s="11"/>
      <c r="H57" s="11"/>
      <c r="I57" s="11"/>
      <c r="J57" s="82"/>
      <c r="K57" s="11"/>
    </row>
    <row r="58" spans="2:11" x14ac:dyDescent="0.3">
      <c r="B58" s="106" t="s">
        <v>62</v>
      </c>
      <c r="C58" s="107"/>
      <c r="D58" s="11"/>
      <c r="E58" s="12"/>
      <c r="F58" s="62">
        <f>(E39*F39)+(E40*F40)+(E41*F41)+(E42*F42)+(E43*F43)+(E44*F44)+(E45*F45)+(E46*F46)+(E47*F47)+(E48*F48)+(E49*F49)+(E50*F50)+(E51*F51)+(E52*F52)+(E53*F53)+(E54*F54)+(E55*F55)+(E56*F56)</f>
        <v>0</v>
      </c>
      <c r="G58" s="58"/>
      <c r="H58" s="48">
        <f>SUM(H39:H56)</f>
        <v>0</v>
      </c>
      <c r="I58" s="11"/>
      <c r="K58" s="11"/>
    </row>
    <row r="59" spans="2:11" x14ac:dyDescent="0.3"/>
    <row r="60" spans="2:11" x14ac:dyDescent="0.3">
      <c r="B60" s="113" t="s">
        <v>244</v>
      </c>
      <c r="C60" s="113"/>
      <c r="D60" s="113"/>
      <c r="E60" s="113"/>
      <c r="F60" s="113"/>
      <c r="G60" s="113"/>
      <c r="H60" s="113"/>
      <c r="J60" s="103" t="s">
        <v>238</v>
      </c>
    </row>
    <row r="61" spans="2:11" x14ac:dyDescent="0.3">
      <c r="B61" s="100" t="s">
        <v>245</v>
      </c>
      <c r="C61" s="100" t="s">
        <v>246</v>
      </c>
      <c r="H61" s="102">
        <f>SUM(E16:E21,E26)</f>
        <v>0</v>
      </c>
      <c r="J61" s="92"/>
    </row>
    <row r="62" spans="2:11" ht="28.5" x14ac:dyDescent="0.3">
      <c r="B62" s="101" t="s">
        <v>247</v>
      </c>
      <c r="C62" s="101" t="s">
        <v>248</v>
      </c>
      <c r="H62" s="102">
        <f>SUM(E39:E51,E55:E56)</f>
        <v>0</v>
      </c>
      <c r="J62" s="104"/>
    </row>
    <row r="63" spans="2:11" x14ac:dyDescent="0.3"/>
  </sheetData>
  <sheetProtection password="E9C7" sheet="1" selectLockedCells="1"/>
  <mergeCells count="5">
    <mergeCell ref="B30:C30"/>
    <mergeCell ref="B58:C58"/>
    <mergeCell ref="B37:H37"/>
    <mergeCell ref="B14:H14"/>
    <mergeCell ref="B60:H60"/>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C8CA8"/>
    <pageSetUpPr autoPageBreaks="0"/>
  </sheetPr>
  <dimension ref="A1:R46"/>
  <sheetViews>
    <sheetView showGridLines="0" zoomScaleNormal="100" workbookViewId="0">
      <pane ySplit="7" topLeftCell="A8" activePane="bottomLeft" state="frozen"/>
      <selection pane="bottomLeft" activeCell="E16" sqref="E16"/>
    </sheetView>
  </sheetViews>
  <sheetFormatPr defaultColWidth="0" defaultRowHeight="16.5" zeroHeight="1" x14ac:dyDescent="0.3"/>
  <cols>
    <col min="1" max="1" width="1.28515625" style="1" customWidth="1"/>
    <col min="2" max="2" width="26.7109375" style="1" customWidth="1"/>
    <col min="3" max="3" width="101.28515625" style="1" customWidth="1"/>
    <col min="4" max="4" width="1.28515625" style="1" customWidth="1"/>
    <col min="5" max="6" width="13" style="1" customWidth="1"/>
    <col min="7" max="7" width="2" style="1" customWidth="1"/>
    <col min="8" max="8" width="10.28515625" style="1" customWidth="1"/>
    <col min="9" max="9" width="1" style="1" customWidth="1"/>
    <col min="10" max="10" width="50.7109375" style="1" customWidth="1"/>
    <col min="11" max="11" width="3.28515625" style="1" customWidth="1"/>
    <col min="12" max="18" width="0" style="1" hidden="1" customWidth="1"/>
    <col min="19" max="16384" width="9.140625" style="1" hidden="1"/>
  </cols>
  <sheetData>
    <row r="1" spans="2:10" ht="5.25" customHeight="1" x14ac:dyDescent="0.3"/>
    <row r="2" spans="2:10" x14ac:dyDescent="0.3"/>
    <row r="3" spans="2:10" x14ac:dyDescent="0.3"/>
    <row r="4" spans="2:10" x14ac:dyDescent="0.3"/>
    <row r="5" spans="2:10" x14ac:dyDescent="0.3"/>
    <row r="6" spans="2:10" x14ac:dyDescent="0.3"/>
    <row r="7" spans="2:10" x14ac:dyDescent="0.3"/>
    <row r="8" spans="2:10" ht="5.25" customHeight="1" x14ac:dyDescent="0.3"/>
    <row r="9" spans="2:10" ht="4.5" customHeight="1" x14ac:dyDescent="0.3"/>
    <row r="10" spans="2:10" ht="21" customHeight="1" x14ac:dyDescent="0.3">
      <c r="B10" s="4" t="s">
        <v>97</v>
      </c>
    </row>
    <row r="11" spans="2:10" ht="17.25" customHeight="1" x14ac:dyDescent="0.3">
      <c r="B11" s="31" t="s">
        <v>28</v>
      </c>
    </row>
    <row r="12" spans="2:10" ht="12.75" customHeight="1" x14ac:dyDescent="0.3">
      <c r="B12" s="31" t="s">
        <v>98</v>
      </c>
    </row>
    <row r="13" spans="2:10" ht="4.5" customHeight="1" x14ac:dyDescent="0.3">
      <c r="B13" s="2"/>
    </row>
    <row r="14" spans="2:10" ht="77.25" customHeight="1" x14ac:dyDescent="0.3">
      <c r="B14" s="111" t="s">
        <v>99</v>
      </c>
      <c r="C14" s="112"/>
      <c r="D14" s="110"/>
      <c r="E14" s="110"/>
      <c r="F14" s="110"/>
      <c r="G14" s="110"/>
      <c r="H14" s="110"/>
    </row>
    <row r="15" spans="2:10" ht="41.25" customHeight="1" x14ac:dyDescent="0.3">
      <c r="B15" s="71" t="s">
        <v>31</v>
      </c>
      <c r="C15" s="71" t="s">
        <v>32</v>
      </c>
      <c r="E15" s="14" t="s">
        <v>100</v>
      </c>
      <c r="F15" s="14" t="s">
        <v>34</v>
      </c>
      <c r="G15" s="10"/>
      <c r="H15" s="14" t="s">
        <v>35</v>
      </c>
      <c r="J15" s="83" t="s">
        <v>238</v>
      </c>
    </row>
    <row r="16" spans="2:10" ht="28.5" x14ac:dyDescent="0.3">
      <c r="B16" s="9" t="s">
        <v>101</v>
      </c>
      <c r="C16" s="9" t="s">
        <v>102</v>
      </c>
      <c r="D16" s="11"/>
      <c r="E16" s="51"/>
      <c r="F16" s="60">
        <v>7.5</v>
      </c>
      <c r="G16" s="11"/>
      <c r="H16" s="47">
        <f>IFERROR((E16*F16)/'1. DIMP Workday Breakdown'!$D$24,)</f>
        <v>0</v>
      </c>
      <c r="I16" s="11"/>
      <c r="J16" s="92"/>
    </row>
    <row r="17" spans="2:10" ht="28.5" x14ac:dyDescent="0.3">
      <c r="B17" s="15" t="s">
        <v>103</v>
      </c>
      <c r="C17" s="15" t="s">
        <v>104</v>
      </c>
      <c r="D17" s="11"/>
      <c r="E17" s="52"/>
      <c r="F17" s="61">
        <v>3</v>
      </c>
      <c r="G17" s="11"/>
      <c r="H17" s="47">
        <f>IFERROR((E17*F17)/'1. DIMP Workday Breakdown'!$D$24,)</f>
        <v>0</v>
      </c>
      <c r="I17" s="11"/>
      <c r="J17" s="93"/>
    </row>
    <row r="18" spans="2:10" ht="42.75" x14ac:dyDescent="0.3">
      <c r="B18" s="9" t="s">
        <v>105</v>
      </c>
      <c r="C18" s="9" t="s">
        <v>106</v>
      </c>
      <c r="D18" s="11"/>
      <c r="E18" s="51"/>
      <c r="F18" s="60">
        <v>1</v>
      </c>
      <c r="G18" s="11"/>
      <c r="H18" s="47">
        <f>IFERROR((E18*F18)/'1. DIMP Workday Breakdown'!$D$24,)</f>
        <v>0</v>
      </c>
      <c r="I18" s="11"/>
      <c r="J18" s="92"/>
    </row>
    <row r="19" spans="2:10" ht="42.75" x14ac:dyDescent="0.3">
      <c r="B19" s="15" t="s">
        <v>107</v>
      </c>
      <c r="C19" s="15" t="s">
        <v>108</v>
      </c>
      <c r="D19" s="11"/>
      <c r="E19" s="52"/>
      <c r="F19" s="61">
        <v>1.75</v>
      </c>
      <c r="G19" s="11"/>
      <c r="H19" s="47">
        <f>IFERROR((E19*F19)/'1. DIMP Workday Breakdown'!$D$24,)</f>
        <v>0</v>
      </c>
      <c r="I19" s="11"/>
      <c r="J19" s="93"/>
    </row>
    <row r="20" spans="2:10" ht="42.75" x14ac:dyDescent="0.3">
      <c r="B20" s="9" t="s">
        <v>109</v>
      </c>
      <c r="C20" s="9" t="s">
        <v>108</v>
      </c>
      <c r="D20" s="11"/>
      <c r="E20" s="51"/>
      <c r="F20" s="60">
        <v>8</v>
      </c>
      <c r="G20" s="11"/>
      <c r="H20" s="47">
        <f>IFERROR((E20*F20)/'1. DIMP Workday Breakdown'!$D$24,)</f>
        <v>0</v>
      </c>
      <c r="I20" s="11"/>
      <c r="J20" s="92"/>
    </row>
    <row r="21" spans="2:10" ht="42.75" x14ac:dyDescent="0.3">
      <c r="B21" s="15" t="s">
        <v>110</v>
      </c>
      <c r="C21" s="15" t="s">
        <v>108</v>
      </c>
      <c r="D21" s="11"/>
      <c r="E21" s="52"/>
      <c r="F21" s="61">
        <v>8</v>
      </c>
      <c r="G21" s="11"/>
      <c r="H21" s="47">
        <f>IFERROR((E21*F21)/'1. DIMP Workday Breakdown'!$D$24,)</f>
        <v>0</v>
      </c>
      <c r="I21" s="11"/>
      <c r="J21" s="93"/>
    </row>
    <row r="22" spans="2:10" ht="42.75" x14ac:dyDescent="0.3">
      <c r="B22" s="9" t="s">
        <v>111</v>
      </c>
      <c r="C22" s="9" t="s">
        <v>112</v>
      </c>
      <c r="D22" s="11"/>
      <c r="E22" s="51"/>
      <c r="F22" s="60">
        <v>2.25</v>
      </c>
      <c r="G22" s="11"/>
      <c r="H22" s="47">
        <f>IFERROR((E22*F22)/'1. DIMP Workday Breakdown'!$D$24,)</f>
        <v>0</v>
      </c>
      <c r="I22" s="11"/>
      <c r="J22" s="92"/>
    </row>
    <row r="23" spans="2:10" ht="28.5" x14ac:dyDescent="0.3">
      <c r="B23" s="15" t="s">
        <v>113</v>
      </c>
      <c r="C23" s="15" t="s">
        <v>114</v>
      </c>
      <c r="D23" s="11"/>
      <c r="E23" s="52"/>
      <c r="F23" s="61">
        <v>2</v>
      </c>
      <c r="G23" s="11"/>
      <c r="H23" s="47">
        <f>IFERROR((E23*F23)/'1. DIMP Workday Breakdown'!$D$24,)</f>
        <v>0</v>
      </c>
      <c r="I23" s="11"/>
      <c r="J23" s="93"/>
    </row>
    <row r="24" spans="2:10" ht="3" customHeight="1" x14ac:dyDescent="0.3">
      <c r="B24" s="11"/>
      <c r="C24" s="11"/>
      <c r="D24" s="11"/>
      <c r="E24" s="12"/>
      <c r="F24" s="64"/>
      <c r="G24" s="11"/>
      <c r="H24" s="24"/>
      <c r="I24" s="11"/>
    </row>
    <row r="25" spans="2:10" x14ac:dyDescent="0.3">
      <c r="B25" s="106" t="s">
        <v>62</v>
      </c>
      <c r="C25" s="107"/>
      <c r="D25" s="11"/>
      <c r="E25" s="12"/>
      <c r="F25" s="62">
        <f>(E16*F16)+(E18*F18)+(E17*F17)+(E19*F19)+(E20*F20)+(E21*F21)+(E22*F22)+(E23*F23)</f>
        <v>0</v>
      </c>
      <c r="G25" s="11"/>
      <c r="H25" s="48">
        <f>SUM(H16:H23)</f>
        <v>0</v>
      </c>
      <c r="I25" s="11"/>
    </row>
    <row r="26" spans="2:10" x14ac:dyDescent="0.3"/>
    <row r="27" spans="2:10" x14ac:dyDescent="0.3"/>
    <row r="28" spans="2:10" ht="21" customHeight="1" x14ac:dyDescent="0.3">
      <c r="B28" s="4" t="s">
        <v>115</v>
      </c>
    </row>
    <row r="29" spans="2:10" ht="17.25" customHeight="1" x14ac:dyDescent="0.3">
      <c r="B29" s="31" t="s">
        <v>28</v>
      </c>
    </row>
    <row r="30" spans="2:10" ht="12.75" customHeight="1" x14ac:dyDescent="0.3">
      <c r="B30" s="31" t="s">
        <v>116</v>
      </c>
    </row>
    <row r="31" spans="2:10" ht="4.5" customHeight="1" x14ac:dyDescent="0.3">
      <c r="B31" s="2"/>
    </row>
    <row r="32" spans="2:10" ht="50.25" customHeight="1" x14ac:dyDescent="0.3">
      <c r="B32" s="108" t="s">
        <v>117</v>
      </c>
      <c r="C32" s="109"/>
      <c r="D32" s="110"/>
      <c r="E32" s="110"/>
      <c r="F32" s="110"/>
      <c r="G32" s="110"/>
      <c r="H32" s="110"/>
    </row>
    <row r="33" spans="2:10" ht="38.25" customHeight="1" x14ac:dyDescent="0.3">
      <c r="B33" s="18" t="s">
        <v>31</v>
      </c>
      <c r="C33" s="19" t="s">
        <v>32</v>
      </c>
      <c r="E33" s="16" t="s">
        <v>118</v>
      </c>
      <c r="F33" s="16" t="s">
        <v>34</v>
      </c>
      <c r="G33" s="10"/>
      <c r="H33" s="16" t="s">
        <v>35</v>
      </c>
      <c r="J33" s="81" t="s">
        <v>238</v>
      </c>
    </row>
    <row r="34" spans="2:10" ht="28.5" x14ac:dyDescent="0.3">
      <c r="B34" s="9" t="s">
        <v>119</v>
      </c>
      <c r="C34" s="9" t="s">
        <v>120</v>
      </c>
      <c r="D34" s="11"/>
      <c r="E34" s="51"/>
      <c r="F34" s="60">
        <v>4</v>
      </c>
      <c r="G34" s="11"/>
      <c r="H34" s="49">
        <f>IFERROR((E34*F34)/'1. DIMP Workday Breakdown'!$D$24,)</f>
        <v>0</v>
      </c>
      <c r="I34" s="11"/>
      <c r="J34" s="92"/>
    </row>
    <row r="35" spans="2:10" ht="28.5" x14ac:dyDescent="0.3">
      <c r="B35" s="17" t="s">
        <v>121</v>
      </c>
      <c r="C35" s="17" t="s">
        <v>122</v>
      </c>
      <c r="D35" s="11"/>
      <c r="E35" s="59"/>
      <c r="F35" s="63">
        <v>3.5</v>
      </c>
      <c r="G35" s="11"/>
      <c r="H35" s="49">
        <f>IFERROR((E35*F35)/'1. DIMP Workday Breakdown'!$D$24,)</f>
        <v>0</v>
      </c>
      <c r="I35" s="11"/>
      <c r="J35" s="94"/>
    </row>
    <row r="36" spans="2:10" ht="28.5" x14ac:dyDescent="0.3">
      <c r="B36" s="9" t="s">
        <v>123</v>
      </c>
      <c r="C36" s="9" t="s">
        <v>114</v>
      </c>
      <c r="D36" s="11"/>
      <c r="E36" s="51"/>
      <c r="F36" s="60">
        <v>1</v>
      </c>
      <c r="G36" s="11"/>
      <c r="H36" s="49">
        <f>IFERROR((E36*F36)/'1. DIMP Workday Breakdown'!$D$24,)</f>
        <v>0</v>
      </c>
      <c r="I36" s="11"/>
      <c r="J36" s="92"/>
    </row>
    <row r="37" spans="2:10" ht="3" customHeight="1" x14ac:dyDescent="0.3">
      <c r="B37" s="11"/>
      <c r="C37" s="11"/>
      <c r="D37" s="11"/>
      <c r="E37" s="11"/>
      <c r="F37" s="11"/>
      <c r="G37" s="11"/>
      <c r="H37" s="11"/>
      <c r="I37" s="11"/>
      <c r="J37" s="82"/>
    </row>
    <row r="38" spans="2:10" x14ac:dyDescent="0.3">
      <c r="B38" s="106" t="s">
        <v>62</v>
      </c>
      <c r="C38" s="107"/>
      <c r="D38" s="11"/>
      <c r="E38" s="12"/>
      <c r="F38" s="62">
        <f>(E34*F34)+(E35*F35)+(E36*F36)</f>
        <v>0</v>
      </c>
      <c r="G38" s="11"/>
      <c r="H38" s="48">
        <f>SUM(H34:H36)</f>
        <v>0</v>
      </c>
      <c r="I38" s="11"/>
    </row>
    <row r="39" spans="2:10" x14ac:dyDescent="0.3"/>
    <row r="40" spans="2:10" ht="15.75" hidden="1" customHeight="1" x14ac:dyDescent="0.3"/>
    <row r="41" spans="2:10" x14ac:dyDescent="0.3"/>
    <row r="42" spans="2:10" x14ac:dyDescent="0.3"/>
    <row r="43" spans="2:10" x14ac:dyDescent="0.3"/>
    <row r="44" spans="2:10" x14ac:dyDescent="0.3"/>
    <row r="45" spans="2:10" x14ac:dyDescent="0.3"/>
    <row r="46" spans="2:10" x14ac:dyDescent="0.3"/>
  </sheetData>
  <sheetProtection password="E9C7" sheet="1" selectLockedCells="1"/>
  <mergeCells count="4">
    <mergeCell ref="B25:C25"/>
    <mergeCell ref="B38:C38"/>
    <mergeCell ref="B14:H14"/>
    <mergeCell ref="B32:H32"/>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C8CA8"/>
  </sheetPr>
  <dimension ref="A1:R52"/>
  <sheetViews>
    <sheetView showGridLines="0" workbookViewId="0">
      <pane ySplit="7" topLeftCell="A8" activePane="bottomLeft" state="frozen"/>
      <selection pane="bottomLeft" activeCell="E17" sqref="E17"/>
    </sheetView>
  </sheetViews>
  <sheetFormatPr defaultColWidth="0" defaultRowHeight="16.5" zeroHeight="1" x14ac:dyDescent="0.3"/>
  <cols>
    <col min="1" max="1" width="1.28515625" style="1" customWidth="1"/>
    <col min="2" max="2" width="26.7109375" style="1" customWidth="1"/>
    <col min="3" max="3" width="101.28515625" style="1" customWidth="1"/>
    <col min="4" max="4" width="1.28515625" style="1" customWidth="1"/>
    <col min="5" max="6" width="13" style="1" customWidth="1"/>
    <col min="7" max="7" width="2" style="1" customWidth="1"/>
    <col min="8" max="8" width="10.28515625" style="1" customWidth="1"/>
    <col min="9" max="9" width="1" style="1" customWidth="1"/>
    <col min="10" max="10" width="50.7109375" style="1" customWidth="1"/>
    <col min="11" max="11" width="1.85546875" style="1" customWidth="1"/>
    <col min="12" max="18" width="0" style="1" hidden="1" customWidth="1"/>
    <col min="19" max="16384" width="9.140625" style="1" hidden="1"/>
  </cols>
  <sheetData>
    <row r="1" spans="2:10" ht="5.25" customHeight="1" x14ac:dyDescent="0.3"/>
    <row r="2" spans="2:10" x14ac:dyDescent="0.3"/>
    <row r="3" spans="2:10" x14ac:dyDescent="0.3"/>
    <row r="4" spans="2:10" x14ac:dyDescent="0.3"/>
    <row r="5" spans="2:10" x14ac:dyDescent="0.3"/>
    <row r="6" spans="2:10" x14ac:dyDescent="0.3"/>
    <row r="7" spans="2:10" x14ac:dyDescent="0.3"/>
    <row r="8" spans="2:10" ht="5.25" customHeight="1" x14ac:dyDescent="0.3"/>
    <row r="9" spans="2:10" ht="4.5" customHeight="1" x14ac:dyDescent="0.3"/>
    <row r="10" spans="2:10" ht="21" customHeight="1" x14ac:dyDescent="0.3">
      <c r="B10" s="4" t="s">
        <v>124</v>
      </c>
    </row>
    <row r="11" spans="2:10" ht="17.25" customHeight="1" x14ac:dyDescent="0.3">
      <c r="B11" s="31" t="s">
        <v>28</v>
      </c>
    </row>
    <row r="12" spans="2:10" ht="12.75" customHeight="1" x14ac:dyDescent="0.3">
      <c r="B12" s="31" t="s">
        <v>125</v>
      </c>
    </row>
    <row r="13" spans="2:10" ht="4.5" customHeight="1" x14ac:dyDescent="0.3">
      <c r="B13" s="2"/>
    </row>
    <row r="14" spans="2:10" ht="147.75" customHeight="1" x14ac:dyDescent="0.3">
      <c r="B14" s="114" t="s">
        <v>126</v>
      </c>
      <c r="C14" s="116"/>
      <c r="D14" s="110"/>
      <c r="E14" s="110"/>
      <c r="F14" s="110"/>
      <c r="G14" s="110"/>
      <c r="H14" s="110"/>
    </row>
    <row r="15" spans="2:10" ht="42" customHeight="1" x14ac:dyDescent="0.3">
      <c r="B15" s="70" t="s">
        <v>31</v>
      </c>
      <c r="C15" s="70" t="s">
        <v>32</v>
      </c>
      <c r="E15" s="20" t="s">
        <v>127</v>
      </c>
      <c r="F15" s="20" t="s">
        <v>34</v>
      </c>
      <c r="G15" s="10"/>
      <c r="H15" s="20" t="s">
        <v>35</v>
      </c>
      <c r="J15" s="84" t="s">
        <v>238</v>
      </c>
    </row>
    <row r="16" spans="2:10" ht="28.5" x14ac:dyDescent="0.3">
      <c r="B16" s="9" t="s">
        <v>128</v>
      </c>
      <c r="C16" s="9" t="s">
        <v>129</v>
      </c>
      <c r="D16" s="11"/>
      <c r="E16" s="51"/>
      <c r="F16" s="60">
        <v>65</v>
      </c>
      <c r="G16" s="11"/>
      <c r="H16" s="50">
        <f>IFERROR((E16*F16)/'1. DIMP Workday Breakdown'!$D$24,)</f>
        <v>0</v>
      </c>
      <c r="I16" s="11"/>
      <c r="J16" s="92"/>
    </row>
    <row r="17" spans="2:10" ht="42.75" x14ac:dyDescent="0.3">
      <c r="B17" s="66" t="s">
        <v>130</v>
      </c>
      <c r="C17" s="66" t="s">
        <v>131</v>
      </c>
      <c r="D17" s="11"/>
      <c r="E17" s="67"/>
      <c r="F17" s="68">
        <v>100</v>
      </c>
      <c r="G17" s="11"/>
      <c r="H17" s="50">
        <f>IFERROR((E17*F17)/'1. DIMP Workday Breakdown'!$D$24,)</f>
        <v>0</v>
      </c>
      <c r="I17" s="11"/>
      <c r="J17" s="95"/>
    </row>
    <row r="18" spans="2:10" ht="42.75" x14ac:dyDescent="0.3">
      <c r="B18" s="9" t="s">
        <v>132</v>
      </c>
      <c r="C18" s="9" t="s">
        <v>133</v>
      </c>
      <c r="D18" s="11"/>
      <c r="E18" s="51"/>
      <c r="F18" s="60">
        <v>275</v>
      </c>
      <c r="G18" s="11"/>
      <c r="H18" s="50">
        <f>IFERROR((E18*F18)/'1. DIMP Workday Breakdown'!$D$24,)</f>
        <v>0</v>
      </c>
      <c r="I18" s="11"/>
      <c r="J18" s="92"/>
    </row>
    <row r="19" spans="2:10" ht="42.75" x14ac:dyDescent="0.3">
      <c r="B19" s="66" t="s">
        <v>134</v>
      </c>
      <c r="C19" s="66" t="s">
        <v>135</v>
      </c>
      <c r="D19" s="11"/>
      <c r="E19" s="67"/>
      <c r="F19" s="68">
        <f>F18+F20</f>
        <v>358</v>
      </c>
      <c r="G19" s="11"/>
      <c r="H19" s="50">
        <f>IFERROR((E19*F19)/'1. DIMP Workday Breakdown'!$D$24,)</f>
        <v>0</v>
      </c>
      <c r="I19" s="11"/>
      <c r="J19" s="95"/>
    </row>
    <row r="20" spans="2:10" x14ac:dyDescent="0.3">
      <c r="B20" s="9" t="s">
        <v>136</v>
      </c>
      <c r="C20" s="9" t="s">
        <v>137</v>
      </c>
      <c r="D20" s="11"/>
      <c r="E20" s="51"/>
      <c r="F20" s="60">
        <v>83</v>
      </c>
      <c r="G20" s="11"/>
      <c r="H20" s="50">
        <f>IFERROR((E20*F20)/'1. DIMP Workday Breakdown'!$D$24,)</f>
        <v>0</v>
      </c>
      <c r="I20" s="11"/>
      <c r="J20" s="92"/>
    </row>
    <row r="21" spans="2:10" ht="42.75" x14ac:dyDescent="0.3">
      <c r="B21" s="66" t="s">
        <v>138</v>
      </c>
      <c r="C21" s="66" t="s">
        <v>139</v>
      </c>
      <c r="D21" s="11"/>
      <c r="E21" s="67"/>
      <c r="F21" s="68">
        <v>350</v>
      </c>
      <c r="G21" s="11"/>
      <c r="H21" s="50">
        <f>IFERROR((E21*F21)/'1. DIMP Workday Breakdown'!$D$24,)</f>
        <v>0</v>
      </c>
      <c r="I21" s="11"/>
      <c r="J21" s="95"/>
    </row>
    <row r="22" spans="2:10" x14ac:dyDescent="0.3">
      <c r="B22" s="9" t="s">
        <v>48</v>
      </c>
      <c r="C22" s="9" t="s">
        <v>140</v>
      </c>
      <c r="D22" s="11"/>
      <c r="E22" s="51"/>
      <c r="F22" s="60">
        <v>450</v>
      </c>
      <c r="G22" s="11"/>
      <c r="H22" s="50">
        <f>IFERROR((E22*F22)/'1. DIMP Workday Breakdown'!$D$24,)</f>
        <v>0</v>
      </c>
      <c r="I22" s="11"/>
      <c r="J22" s="92"/>
    </row>
    <row r="23" spans="2:10" ht="85.5" x14ac:dyDescent="0.3">
      <c r="B23" s="66" t="s">
        <v>141</v>
      </c>
      <c r="C23" s="66" t="s">
        <v>142</v>
      </c>
      <c r="D23" s="11"/>
      <c r="E23" s="67"/>
      <c r="F23" s="68">
        <v>50</v>
      </c>
      <c r="G23" s="11"/>
      <c r="H23" s="50">
        <f>IFERROR((E23*F23)/'1. DIMP Workday Breakdown'!$D$24,)</f>
        <v>0</v>
      </c>
      <c r="I23" s="11"/>
      <c r="J23" s="95"/>
    </row>
    <row r="24" spans="2:10" x14ac:dyDescent="0.3">
      <c r="B24" s="9" t="s">
        <v>143</v>
      </c>
      <c r="C24" s="9" t="s">
        <v>144</v>
      </c>
      <c r="D24" s="11"/>
      <c r="E24" s="51"/>
      <c r="F24" s="60">
        <v>20</v>
      </c>
      <c r="G24" s="11"/>
      <c r="H24" s="50">
        <f>IFERROR((E24*F24)/'1. DIMP Workday Breakdown'!$D$24,)</f>
        <v>0</v>
      </c>
      <c r="I24" s="11"/>
      <c r="J24" s="92"/>
    </row>
    <row r="25" spans="2:10" x14ac:dyDescent="0.3">
      <c r="B25" s="66" t="s">
        <v>145</v>
      </c>
      <c r="C25" s="66" t="s">
        <v>146</v>
      </c>
      <c r="D25" s="11"/>
      <c r="E25" s="67"/>
      <c r="F25" s="68">
        <v>82</v>
      </c>
      <c r="G25" s="11"/>
      <c r="H25" s="50">
        <f>IFERROR((E25*F25)/'1. DIMP Workday Breakdown'!$D$24,)</f>
        <v>0</v>
      </c>
      <c r="I25" s="11"/>
      <c r="J25" s="95"/>
    </row>
    <row r="26" spans="2:10" ht="42.75" x14ac:dyDescent="0.3">
      <c r="B26" s="9" t="s">
        <v>147</v>
      </c>
      <c r="C26" s="9" t="s">
        <v>148</v>
      </c>
      <c r="D26" s="11"/>
      <c r="E26" s="51"/>
      <c r="F26" s="60">
        <v>130</v>
      </c>
      <c r="G26" s="11"/>
      <c r="H26" s="50">
        <f>IFERROR((E26*F26)/'1. DIMP Workday Breakdown'!$D$24,)</f>
        <v>0</v>
      </c>
      <c r="I26" s="11"/>
      <c r="J26" s="92"/>
    </row>
    <row r="27" spans="2:10" ht="57" x14ac:dyDescent="0.3">
      <c r="B27" s="66" t="s">
        <v>149</v>
      </c>
      <c r="C27" s="66" t="s">
        <v>150</v>
      </c>
      <c r="D27" s="11"/>
      <c r="E27" s="67"/>
      <c r="F27" s="68">
        <v>180</v>
      </c>
      <c r="G27" s="11"/>
      <c r="H27" s="50">
        <f>IFERROR((E27*F27)/'1. DIMP Workday Breakdown'!$D$24,)</f>
        <v>0</v>
      </c>
      <c r="I27" s="11"/>
      <c r="J27" s="95"/>
    </row>
    <row r="28" spans="2:10" ht="42.75" x14ac:dyDescent="0.3">
      <c r="B28" s="9" t="s">
        <v>151</v>
      </c>
      <c r="C28" s="9" t="s">
        <v>152</v>
      </c>
      <c r="D28" s="11"/>
      <c r="E28" s="51"/>
      <c r="F28" s="60">
        <v>70</v>
      </c>
      <c r="G28" s="11"/>
      <c r="H28" s="50">
        <f>IFERROR((E28*F28)/'1. DIMP Workday Breakdown'!$D$24,)</f>
        <v>0</v>
      </c>
      <c r="I28" s="11"/>
      <c r="J28" s="92"/>
    </row>
    <row r="29" spans="2:10" x14ac:dyDescent="0.3">
      <c r="B29" s="66" t="s">
        <v>153</v>
      </c>
      <c r="C29" s="66" t="s">
        <v>154</v>
      </c>
      <c r="D29" s="11"/>
      <c r="E29" s="67"/>
      <c r="F29" s="68">
        <v>70</v>
      </c>
      <c r="G29" s="11"/>
      <c r="H29" s="50">
        <f>IFERROR((E29*F29)/'1. DIMP Workday Breakdown'!$D$24,)</f>
        <v>0</v>
      </c>
      <c r="I29" s="11"/>
      <c r="J29" s="95"/>
    </row>
    <row r="30" spans="2:10" x14ac:dyDescent="0.3">
      <c r="B30" s="9" t="s">
        <v>155</v>
      </c>
      <c r="C30" s="9" t="s">
        <v>156</v>
      </c>
      <c r="D30" s="11"/>
      <c r="E30" s="51"/>
      <c r="F30" s="60">
        <v>150</v>
      </c>
      <c r="G30" s="11"/>
      <c r="H30" s="50">
        <f>IFERROR((E30*F30)/'1. DIMP Workday Breakdown'!$D$24,)</f>
        <v>0</v>
      </c>
      <c r="I30" s="11"/>
      <c r="J30" s="92"/>
    </row>
    <row r="31" spans="2:10" x14ac:dyDescent="0.3">
      <c r="B31" s="66" t="s">
        <v>157</v>
      </c>
      <c r="C31" s="66" t="s">
        <v>158</v>
      </c>
      <c r="D31" s="11"/>
      <c r="E31" s="67"/>
      <c r="F31" s="68">
        <v>32.5</v>
      </c>
      <c r="G31" s="11"/>
      <c r="H31" s="50">
        <f>IFERROR((E31*F31)/'1. DIMP Workday Breakdown'!$D$24,)</f>
        <v>0</v>
      </c>
      <c r="I31" s="11"/>
      <c r="J31" s="95"/>
    </row>
    <row r="32" spans="2:10" ht="3" customHeight="1" x14ac:dyDescent="0.3">
      <c r="B32" s="11"/>
      <c r="C32" s="11"/>
      <c r="D32" s="11"/>
      <c r="E32" s="11"/>
      <c r="F32" s="11"/>
      <c r="G32" s="11"/>
      <c r="H32" s="11"/>
      <c r="I32" s="11"/>
      <c r="J32" s="82"/>
    </row>
    <row r="33" spans="2:10" x14ac:dyDescent="0.3">
      <c r="B33" s="106" t="s">
        <v>62</v>
      </c>
      <c r="C33" s="107"/>
      <c r="D33" s="11"/>
      <c r="E33" s="12"/>
      <c r="F33" s="62">
        <f>(E16*F16)+(E17*F17)+(E18*F18)+(E20*F20)+(E21*F21)+(E22*F22)+(E23*F23)+(E24*F24)+(E25*F25)+(E26*F26)+(E27*F27)+(E28*F28)+(E29*F29)+(E30*F30)+(E31*F31)+(E19*F19)</f>
        <v>0</v>
      </c>
      <c r="G33" s="11"/>
      <c r="H33" s="48">
        <f>SUM(H16:H31)</f>
        <v>0</v>
      </c>
      <c r="I33" s="11"/>
      <c r="J33" s="85"/>
    </row>
    <row r="34" spans="2:10" x14ac:dyDescent="0.3">
      <c r="J34" s="85"/>
    </row>
    <row r="35" spans="2:10" x14ac:dyDescent="0.3">
      <c r="J35" s="85"/>
    </row>
    <row r="36" spans="2:10" ht="21" customHeight="1" x14ac:dyDescent="0.3">
      <c r="B36" s="4" t="s">
        <v>159</v>
      </c>
      <c r="J36" s="85"/>
    </row>
    <row r="37" spans="2:10" ht="17.25" customHeight="1" x14ac:dyDescent="0.3">
      <c r="B37" s="31" t="s">
        <v>28</v>
      </c>
      <c r="J37" s="85"/>
    </row>
    <row r="38" spans="2:10" ht="12.75" customHeight="1" x14ac:dyDescent="0.3">
      <c r="B38" s="31" t="s">
        <v>160</v>
      </c>
      <c r="J38" s="85"/>
    </row>
    <row r="39" spans="2:10" ht="4.5" customHeight="1" x14ac:dyDescent="0.3">
      <c r="B39" s="2"/>
      <c r="J39" s="85"/>
    </row>
    <row r="40" spans="2:10" ht="59.25" customHeight="1" x14ac:dyDescent="0.3">
      <c r="B40" s="114" t="s">
        <v>161</v>
      </c>
      <c r="C40" s="115"/>
      <c r="D40" s="110"/>
      <c r="E40" s="110"/>
      <c r="F40" s="110"/>
      <c r="G40" s="110"/>
      <c r="H40" s="110"/>
      <c r="J40" s="85"/>
    </row>
    <row r="41" spans="2:10" ht="41.25" customHeight="1" x14ac:dyDescent="0.3">
      <c r="B41" s="70" t="s">
        <v>31</v>
      </c>
      <c r="C41" s="70" t="s">
        <v>32</v>
      </c>
      <c r="E41" s="20" t="s">
        <v>162</v>
      </c>
      <c r="F41" s="20" t="s">
        <v>34</v>
      </c>
      <c r="G41" s="10"/>
      <c r="H41" s="20" t="s">
        <v>35</v>
      </c>
      <c r="J41" s="84" t="s">
        <v>238</v>
      </c>
    </row>
    <row r="42" spans="2:10" ht="28.5" x14ac:dyDescent="0.3">
      <c r="B42" s="9" t="s">
        <v>163</v>
      </c>
      <c r="C42" s="9" t="s">
        <v>164</v>
      </c>
      <c r="D42" s="11"/>
      <c r="E42" s="51"/>
      <c r="F42" s="60">
        <v>0.875</v>
      </c>
      <c r="G42" s="11"/>
      <c r="H42" s="50">
        <f>IFERROR((E42*F42)/'1. DIMP Workday Breakdown'!$D$24,)</f>
        <v>0</v>
      </c>
      <c r="I42" s="11"/>
      <c r="J42" s="92"/>
    </row>
    <row r="43" spans="2:10" ht="28.5" x14ac:dyDescent="0.3">
      <c r="B43" s="66" t="s">
        <v>165</v>
      </c>
      <c r="C43" s="66" t="s">
        <v>166</v>
      </c>
      <c r="D43" s="11"/>
      <c r="E43" s="67"/>
      <c r="F43" s="68">
        <v>3</v>
      </c>
      <c r="G43" s="11"/>
      <c r="H43" s="50">
        <f>IFERROR((E43*F43)/'1. DIMP Workday Breakdown'!$D$24,)</f>
        <v>0</v>
      </c>
      <c r="I43" s="11"/>
      <c r="J43" s="95"/>
    </row>
    <row r="44" spans="2:10" x14ac:dyDescent="0.3">
      <c r="B44" s="9" t="s">
        <v>167</v>
      </c>
      <c r="C44" s="9" t="s">
        <v>168</v>
      </c>
      <c r="D44" s="11"/>
      <c r="E44" s="51"/>
      <c r="F44" s="60">
        <v>3</v>
      </c>
      <c r="G44" s="11"/>
      <c r="H44" s="50">
        <f>IFERROR((E44*F44)/'1. DIMP Workday Breakdown'!$D$24,)</f>
        <v>0</v>
      </c>
      <c r="I44" s="11"/>
      <c r="J44" s="92"/>
    </row>
    <row r="45" spans="2:10" ht="3" customHeight="1" x14ac:dyDescent="0.3">
      <c r="B45" s="11"/>
      <c r="C45" s="11"/>
      <c r="D45" s="11"/>
      <c r="E45" s="11"/>
      <c r="F45" s="11"/>
      <c r="G45" s="11"/>
      <c r="H45" s="11"/>
      <c r="I45" s="11"/>
      <c r="J45" s="82"/>
    </row>
    <row r="46" spans="2:10" x14ac:dyDescent="0.3">
      <c r="B46" s="106" t="s">
        <v>62</v>
      </c>
      <c r="C46" s="107"/>
      <c r="D46" s="11"/>
      <c r="E46" s="12"/>
      <c r="F46" s="62">
        <f>(E42*F42)+(E43*F43)+(E44*F44)</f>
        <v>0</v>
      </c>
      <c r="G46" s="11"/>
      <c r="H46" s="48">
        <f>SUM(H42:H44)</f>
        <v>0</v>
      </c>
      <c r="I46" s="11"/>
    </row>
    <row r="47" spans="2:10" x14ac:dyDescent="0.3"/>
    <row r="48" spans="2:10" x14ac:dyDescent="0.3"/>
    <row r="49" x14ac:dyDescent="0.3"/>
    <row r="50" x14ac:dyDescent="0.3"/>
    <row r="51" x14ac:dyDescent="0.3"/>
    <row r="52" x14ac:dyDescent="0.3"/>
  </sheetData>
  <sheetProtection password="E9C7" sheet="1" selectLockedCells="1"/>
  <mergeCells count="4">
    <mergeCell ref="B33:C33"/>
    <mergeCell ref="B46:C46"/>
    <mergeCell ref="B40:H40"/>
    <mergeCell ref="B14:H14"/>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C8CA8"/>
  </sheetPr>
  <dimension ref="A1:R34"/>
  <sheetViews>
    <sheetView showGridLines="0" workbookViewId="0">
      <pane ySplit="7" topLeftCell="A8" activePane="bottomLeft" state="frozen"/>
      <selection pane="bottomLeft" activeCell="E16" sqref="E16"/>
    </sheetView>
  </sheetViews>
  <sheetFormatPr defaultColWidth="0" defaultRowHeight="16.5" zeroHeight="1" x14ac:dyDescent="0.3"/>
  <cols>
    <col min="1" max="1" width="1.28515625" style="1" customWidth="1"/>
    <col min="2" max="2" width="26.7109375" style="1" customWidth="1"/>
    <col min="3" max="3" width="101.28515625" style="1" customWidth="1"/>
    <col min="4" max="4" width="1.28515625" style="1" customWidth="1"/>
    <col min="5" max="6" width="13" style="1" customWidth="1"/>
    <col min="7" max="7" width="2" style="1" customWidth="1"/>
    <col min="8" max="8" width="10.28515625" style="1" customWidth="1"/>
    <col min="9" max="9" width="1" style="1" customWidth="1"/>
    <col min="10" max="10" width="50.7109375" style="1" customWidth="1"/>
    <col min="11" max="11" width="1.85546875" style="1" customWidth="1"/>
    <col min="12" max="18" width="0" style="1" hidden="1" customWidth="1"/>
    <col min="19" max="16384" width="9.140625" style="1" hidden="1"/>
  </cols>
  <sheetData>
    <row r="1" spans="2:10" ht="5.25" customHeight="1" x14ac:dyDescent="0.3"/>
    <row r="2" spans="2:10" x14ac:dyDescent="0.3"/>
    <row r="3" spans="2:10" x14ac:dyDescent="0.3"/>
    <row r="4" spans="2:10" x14ac:dyDescent="0.3"/>
    <row r="5" spans="2:10" x14ac:dyDescent="0.3"/>
    <row r="6" spans="2:10" x14ac:dyDescent="0.3"/>
    <row r="7" spans="2:10" x14ac:dyDescent="0.3"/>
    <row r="8" spans="2:10" ht="5.25" customHeight="1" x14ac:dyDescent="0.3"/>
    <row r="9" spans="2:10" ht="4.5" customHeight="1" x14ac:dyDescent="0.3"/>
    <row r="10" spans="2:10" ht="21" customHeight="1" x14ac:dyDescent="0.3">
      <c r="B10" s="4" t="s">
        <v>169</v>
      </c>
    </row>
    <row r="11" spans="2:10" ht="17.25" customHeight="1" x14ac:dyDescent="0.3">
      <c r="B11" s="31" t="s">
        <v>28</v>
      </c>
    </row>
    <row r="12" spans="2:10" ht="12.75" customHeight="1" x14ac:dyDescent="0.3">
      <c r="B12" s="31" t="s">
        <v>160</v>
      </c>
    </row>
    <row r="13" spans="2:10" ht="4.5" customHeight="1" x14ac:dyDescent="0.3">
      <c r="B13" s="2"/>
    </row>
    <row r="14" spans="2:10" ht="128.25" customHeight="1" x14ac:dyDescent="0.3">
      <c r="B14" s="114" t="s">
        <v>170</v>
      </c>
      <c r="C14" s="116"/>
      <c r="D14" s="110"/>
      <c r="E14" s="110"/>
      <c r="F14" s="110"/>
      <c r="G14" s="110"/>
      <c r="H14" s="110"/>
    </row>
    <row r="15" spans="2:10" ht="42" customHeight="1" x14ac:dyDescent="0.3">
      <c r="B15" s="70" t="s">
        <v>31</v>
      </c>
      <c r="C15" s="70" t="s">
        <v>32</v>
      </c>
      <c r="E15" s="20" t="s">
        <v>171</v>
      </c>
      <c r="F15" s="20" t="s">
        <v>34</v>
      </c>
      <c r="G15" s="10"/>
      <c r="H15" s="20" t="s">
        <v>35</v>
      </c>
      <c r="J15" s="84" t="s">
        <v>238</v>
      </c>
    </row>
    <row r="16" spans="2:10" ht="28.5" x14ac:dyDescent="0.3">
      <c r="B16" s="9" t="s">
        <v>172</v>
      </c>
      <c r="C16" s="9" t="s">
        <v>173</v>
      </c>
      <c r="D16" s="11"/>
      <c r="E16" s="51"/>
      <c r="F16" s="60">
        <v>200</v>
      </c>
      <c r="G16" s="11"/>
      <c r="H16" s="50">
        <f>IFERROR((E16*F16)/'1. DIMP Workday Breakdown'!$D$24,)</f>
        <v>0</v>
      </c>
      <c r="I16" s="11"/>
      <c r="J16" s="92"/>
    </row>
    <row r="17" spans="2:10" ht="28.5" x14ac:dyDescent="0.3">
      <c r="B17" s="66" t="s">
        <v>174</v>
      </c>
      <c r="C17" s="69" t="s">
        <v>175</v>
      </c>
      <c r="D17" s="11"/>
      <c r="E17" s="67"/>
      <c r="F17" s="68">
        <v>40</v>
      </c>
      <c r="G17" s="11"/>
      <c r="H17" s="50">
        <f>IFERROR((E17*F17)/'1. DIMP Workday Breakdown'!$D$24,)</f>
        <v>0</v>
      </c>
      <c r="I17" s="11"/>
      <c r="J17" s="95"/>
    </row>
    <row r="18" spans="2:10" ht="28.5" x14ac:dyDescent="0.3">
      <c r="B18" s="9" t="s">
        <v>176</v>
      </c>
      <c r="C18" s="9" t="s">
        <v>177</v>
      </c>
      <c r="D18" s="11"/>
      <c r="E18" s="51"/>
      <c r="F18" s="60">
        <v>40</v>
      </c>
      <c r="G18" s="11"/>
      <c r="H18" s="50">
        <f>IFERROR((E18*F18)/'1. DIMP Workday Breakdown'!$D$24,)</f>
        <v>0</v>
      </c>
      <c r="I18" s="11"/>
      <c r="J18" s="92"/>
    </row>
    <row r="19" spans="2:10" ht="42.75" x14ac:dyDescent="0.3">
      <c r="B19" s="66" t="s">
        <v>178</v>
      </c>
      <c r="C19" s="69" t="s">
        <v>179</v>
      </c>
      <c r="D19" s="11"/>
      <c r="E19" s="67"/>
      <c r="F19" s="68">
        <v>237.5</v>
      </c>
      <c r="G19" s="11"/>
      <c r="H19" s="50">
        <f>IFERROR((E19*F19)/'1. DIMP Workday Breakdown'!$D$24,)</f>
        <v>0</v>
      </c>
      <c r="I19" s="11"/>
      <c r="J19" s="95"/>
    </row>
    <row r="20" spans="2:10" ht="28.5" x14ac:dyDescent="0.3">
      <c r="B20" s="9" t="s">
        <v>180</v>
      </c>
      <c r="C20" s="65" t="s">
        <v>181</v>
      </c>
      <c r="D20" s="11"/>
      <c r="E20" s="51"/>
      <c r="F20" s="60">
        <v>40</v>
      </c>
      <c r="G20" s="11"/>
      <c r="H20" s="50">
        <f>IFERROR((E20*F20)/'1. DIMP Workday Breakdown'!$D$24,)</f>
        <v>0</v>
      </c>
      <c r="I20" s="11"/>
      <c r="J20" s="92"/>
    </row>
    <row r="21" spans="2:10" ht="28.5" x14ac:dyDescent="0.3">
      <c r="B21" s="66" t="s">
        <v>182</v>
      </c>
      <c r="C21" s="69" t="s">
        <v>183</v>
      </c>
      <c r="D21" s="11"/>
      <c r="E21" s="67"/>
      <c r="F21" s="68">
        <v>36</v>
      </c>
      <c r="G21" s="11"/>
      <c r="H21" s="50">
        <f>IFERROR((E21*F21)/'1. DIMP Workday Breakdown'!$D$24,)</f>
        <v>0</v>
      </c>
      <c r="I21" s="11"/>
      <c r="J21" s="95"/>
    </row>
    <row r="22" spans="2:10" ht="42.75" x14ac:dyDescent="0.3">
      <c r="B22" s="9" t="s">
        <v>184</v>
      </c>
      <c r="C22" s="65" t="s">
        <v>185</v>
      </c>
      <c r="D22" s="11"/>
      <c r="E22" s="105"/>
      <c r="F22" s="60">
        <v>130</v>
      </c>
      <c r="G22" s="11"/>
      <c r="H22" s="50">
        <f>IFERROR((E22*F22)/'1. DIMP Workday Breakdown'!$D$24,)</f>
        <v>0</v>
      </c>
      <c r="I22" s="11"/>
      <c r="J22" s="92"/>
    </row>
    <row r="23" spans="2:10" ht="42.75" x14ac:dyDescent="0.3">
      <c r="B23" s="66" t="s">
        <v>186</v>
      </c>
      <c r="C23" s="69" t="s">
        <v>187</v>
      </c>
      <c r="D23" s="11"/>
      <c r="E23" s="74"/>
      <c r="F23" s="68">
        <v>130</v>
      </c>
      <c r="G23" s="11"/>
      <c r="H23" s="50">
        <f>IFERROR((E23*F23)/'1. DIMP Workday Breakdown'!$D$24,)</f>
        <v>0</v>
      </c>
      <c r="I23" s="11"/>
      <c r="J23" s="95"/>
    </row>
    <row r="24" spans="2:10" ht="42.75" x14ac:dyDescent="0.3">
      <c r="B24" s="9" t="s">
        <v>188</v>
      </c>
      <c r="C24" s="65" t="s">
        <v>189</v>
      </c>
      <c r="D24" s="11"/>
      <c r="E24" s="105"/>
      <c r="F24" s="60">
        <v>130</v>
      </c>
      <c r="G24" s="11"/>
      <c r="H24" s="50">
        <f>IFERROR((E24*F24)/'1. DIMP Workday Breakdown'!$D$24,)</f>
        <v>0</v>
      </c>
      <c r="I24" s="11"/>
      <c r="J24" s="92"/>
    </row>
    <row r="25" spans="2:10" ht="42.75" x14ac:dyDescent="0.3">
      <c r="B25" s="66" t="s">
        <v>190</v>
      </c>
      <c r="C25" s="69" t="s">
        <v>191</v>
      </c>
      <c r="D25" s="11"/>
      <c r="E25" s="74"/>
      <c r="F25" s="68">
        <v>48</v>
      </c>
      <c r="G25" s="11"/>
      <c r="H25" s="50">
        <f>IFERROR((E25*F25)/'1. DIMP Workday Breakdown'!$D$24,)</f>
        <v>0</v>
      </c>
      <c r="I25" s="11"/>
      <c r="J25" s="95"/>
    </row>
    <row r="26" spans="2:10" ht="28.5" x14ac:dyDescent="0.3">
      <c r="B26" s="9" t="s">
        <v>192</v>
      </c>
      <c r="C26" s="65" t="s">
        <v>193</v>
      </c>
      <c r="D26" s="11"/>
      <c r="E26" s="51"/>
      <c r="F26" s="60">
        <v>40</v>
      </c>
      <c r="G26" s="11"/>
      <c r="H26" s="50">
        <f>IFERROR((E26*F26)/'1. DIMP Workday Breakdown'!$D$24,)</f>
        <v>0</v>
      </c>
      <c r="I26" s="11"/>
      <c r="J26" s="92"/>
    </row>
    <row r="27" spans="2:10" ht="28.5" x14ac:dyDescent="0.3">
      <c r="B27" s="66" t="s">
        <v>194</v>
      </c>
      <c r="C27" s="69" t="s">
        <v>195</v>
      </c>
      <c r="D27" s="11"/>
      <c r="E27" s="67"/>
      <c r="F27" s="68">
        <v>45</v>
      </c>
      <c r="G27" s="11"/>
      <c r="H27" s="50">
        <f>IFERROR((E27*F27)/'1. DIMP Workday Breakdown'!$D$24,)</f>
        <v>0</v>
      </c>
      <c r="I27" s="11"/>
      <c r="J27" s="95"/>
    </row>
    <row r="28" spans="2:10" ht="28.5" x14ac:dyDescent="0.3">
      <c r="B28" s="9" t="s">
        <v>196</v>
      </c>
      <c r="C28" s="65" t="s">
        <v>197</v>
      </c>
      <c r="D28" s="11"/>
      <c r="E28" s="51"/>
      <c r="F28" s="60">
        <v>60</v>
      </c>
      <c r="G28" s="11"/>
      <c r="H28" s="50">
        <f>IFERROR((E28*F28)/'1. DIMP Workday Breakdown'!$D$24,)</f>
        <v>0</v>
      </c>
      <c r="I28" s="11"/>
      <c r="J28" s="92"/>
    </row>
    <row r="29" spans="2:10" ht="28.5" x14ac:dyDescent="0.3">
      <c r="B29" s="66" t="s">
        <v>198</v>
      </c>
      <c r="C29" s="66" t="s">
        <v>199</v>
      </c>
      <c r="D29" s="11"/>
      <c r="E29" s="67"/>
      <c r="F29" s="68">
        <v>60</v>
      </c>
      <c r="G29" s="11"/>
      <c r="H29" s="50">
        <f>IFERROR((E29*F29)/'1. DIMP Workday Breakdown'!$D$24,)</f>
        <v>0</v>
      </c>
      <c r="I29" s="11"/>
      <c r="J29" s="95"/>
    </row>
    <row r="30" spans="2:10" ht="3" customHeight="1" x14ac:dyDescent="0.3">
      <c r="B30" s="11"/>
      <c r="C30" s="11"/>
      <c r="D30" s="11"/>
      <c r="E30" s="11"/>
      <c r="F30" s="11"/>
      <c r="G30" s="11"/>
      <c r="H30" s="11"/>
      <c r="I30" s="11"/>
      <c r="J30" s="82"/>
    </row>
    <row r="31" spans="2:10" x14ac:dyDescent="0.3">
      <c r="B31" s="106" t="s">
        <v>62</v>
      </c>
      <c r="C31" s="107"/>
      <c r="D31" s="11"/>
      <c r="E31" s="12"/>
      <c r="F31" s="62">
        <f>(E16*F16)+(E18*F18)+(E19*F19)+(E20*F20)+(E21*F21)+(E22*F22)+(E25*F25)+(E26*F26)+(E27*F27)+(E28*F28)+(E29*F29)+(E17*F17)+(E23*F23)+(E24*F24)</f>
        <v>0</v>
      </c>
      <c r="G31" s="11"/>
      <c r="H31" s="48">
        <f>SUM(H16:H29)</f>
        <v>0</v>
      </c>
      <c r="I31" s="11"/>
    </row>
    <row r="32" spans="2:10" x14ac:dyDescent="0.3"/>
    <row r="33" x14ac:dyDescent="0.3"/>
    <row r="34" x14ac:dyDescent="0.3"/>
  </sheetData>
  <sheetProtection password="E9C7" sheet="1" selectLockedCells="1"/>
  <mergeCells count="2">
    <mergeCell ref="B31:C31"/>
    <mergeCell ref="B14:H14"/>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C8CA8"/>
  </sheetPr>
  <dimension ref="A1:R29"/>
  <sheetViews>
    <sheetView showGridLines="0" workbookViewId="0">
      <pane ySplit="7" topLeftCell="A8" activePane="bottomLeft" state="frozen"/>
      <selection pane="bottomLeft" activeCell="J16" sqref="J16"/>
    </sheetView>
  </sheetViews>
  <sheetFormatPr defaultColWidth="0" defaultRowHeight="16.5" zeroHeight="1" x14ac:dyDescent="0.3"/>
  <cols>
    <col min="1" max="1" width="1.28515625" style="1" customWidth="1"/>
    <col min="2" max="2" width="26.7109375" style="1" customWidth="1"/>
    <col min="3" max="3" width="101.28515625" style="1" customWidth="1"/>
    <col min="4" max="4" width="1.28515625" style="1" customWidth="1"/>
    <col min="5" max="6" width="13" style="1" customWidth="1"/>
    <col min="7" max="7" width="2" style="1" customWidth="1"/>
    <col min="8" max="8" width="10.28515625" style="1" customWidth="1"/>
    <col min="9" max="9" width="1" style="1" customWidth="1"/>
    <col min="10" max="10" width="50.7109375" style="1" customWidth="1"/>
    <col min="11" max="11" width="1.85546875" style="1" customWidth="1"/>
    <col min="12" max="18" width="0" style="1" hidden="1" customWidth="1"/>
    <col min="19" max="16384" width="9.140625" style="1" hidden="1"/>
  </cols>
  <sheetData>
    <row r="1" spans="2:10" ht="5.25" customHeight="1" x14ac:dyDescent="0.3"/>
    <row r="2" spans="2:10" x14ac:dyDescent="0.3"/>
    <row r="3" spans="2:10" x14ac:dyDescent="0.3"/>
    <row r="4" spans="2:10" x14ac:dyDescent="0.3"/>
    <row r="5" spans="2:10" x14ac:dyDescent="0.3"/>
    <row r="6" spans="2:10" x14ac:dyDescent="0.3"/>
    <row r="7" spans="2:10" x14ac:dyDescent="0.3"/>
    <row r="8" spans="2:10" ht="5.25" customHeight="1" x14ac:dyDescent="0.3"/>
    <row r="9" spans="2:10" ht="4.5" customHeight="1" x14ac:dyDescent="0.3"/>
    <row r="10" spans="2:10" ht="21" customHeight="1" x14ac:dyDescent="0.3">
      <c r="B10" s="4" t="s">
        <v>200</v>
      </c>
    </row>
    <row r="11" spans="2:10" ht="17.25" customHeight="1" x14ac:dyDescent="0.3">
      <c r="B11" s="31" t="s">
        <v>28</v>
      </c>
    </row>
    <row r="12" spans="2:10" ht="12.75" customHeight="1" x14ac:dyDescent="0.3">
      <c r="B12" s="31" t="s">
        <v>160</v>
      </c>
    </row>
    <row r="13" spans="2:10" ht="4.5" customHeight="1" x14ac:dyDescent="0.3">
      <c r="B13" s="2"/>
    </row>
    <row r="14" spans="2:10" ht="105" customHeight="1" x14ac:dyDescent="0.3">
      <c r="B14" s="114" t="s">
        <v>201</v>
      </c>
      <c r="C14" s="116"/>
      <c r="D14" s="110"/>
      <c r="E14" s="110"/>
      <c r="F14" s="110"/>
      <c r="G14" s="110"/>
      <c r="H14" s="110"/>
    </row>
    <row r="15" spans="2:10" ht="42" customHeight="1" x14ac:dyDescent="0.3">
      <c r="B15" s="70" t="s">
        <v>31</v>
      </c>
      <c r="C15" s="70" t="s">
        <v>32</v>
      </c>
      <c r="E15" s="20" t="s">
        <v>162</v>
      </c>
      <c r="F15" s="20" t="s">
        <v>34</v>
      </c>
      <c r="G15" s="10"/>
      <c r="H15" s="20" t="s">
        <v>35</v>
      </c>
      <c r="J15" s="84" t="s">
        <v>238</v>
      </c>
    </row>
    <row r="16" spans="2:10" ht="28.5" x14ac:dyDescent="0.3">
      <c r="B16" s="9" t="s">
        <v>202</v>
      </c>
      <c r="C16" s="9" t="s">
        <v>203</v>
      </c>
      <c r="D16" s="11"/>
      <c r="E16" s="51"/>
      <c r="F16" s="60">
        <v>50</v>
      </c>
      <c r="G16" s="11"/>
      <c r="H16" s="50">
        <f>IFERROR((E16*F16)/'1. DIMP Workday Breakdown'!$D$24,)</f>
        <v>0</v>
      </c>
      <c r="I16" s="11"/>
      <c r="J16" s="92"/>
    </row>
    <row r="17" spans="2:10" ht="42.75" x14ac:dyDescent="0.3">
      <c r="B17" s="66" t="s">
        <v>204</v>
      </c>
      <c r="C17" s="66" t="s">
        <v>205</v>
      </c>
      <c r="D17" s="11"/>
      <c r="E17" s="67"/>
      <c r="F17" s="68">
        <v>352</v>
      </c>
      <c r="G17" s="11"/>
      <c r="H17" s="50">
        <f>IFERROR((E17*F17)/'1. DIMP Workday Breakdown'!$D$24,)</f>
        <v>0</v>
      </c>
      <c r="I17" s="11"/>
      <c r="J17" s="95"/>
    </row>
    <row r="18" spans="2:10" ht="42.75" x14ac:dyDescent="0.3">
      <c r="B18" s="9" t="s">
        <v>206</v>
      </c>
      <c r="C18" s="9" t="s">
        <v>207</v>
      </c>
      <c r="D18" s="11"/>
      <c r="E18" s="51"/>
      <c r="F18" s="60">
        <v>3</v>
      </c>
      <c r="G18" s="11"/>
      <c r="H18" s="50">
        <f>IFERROR((E18*F18)/'1. DIMP Workday Breakdown'!$D$24,)</f>
        <v>0</v>
      </c>
      <c r="I18" s="11"/>
      <c r="J18" s="92"/>
    </row>
    <row r="19" spans="2:10" ht="28.5" x14ac:dyDescent="0.3">
      <c r="B19" s="66" t="s">
        <v>208</v>
      </c>
      <c r="C19" s="66" t="s">
        <v>209</v>
      </c>
      <c r="D19" s="11"/>
      <c r="E19" s="67"/>
      <c r="F19" s="68">
        <v>3</v>
      </c>
      <c r="G19" s="11"/>
      <c r="H19" s="50">
        <f>IFERROR((E19*F19)/'1. DIMP Workday Breakdown'!$D$24,)</f>
        <v>0</v>
      </c>
      <c r="I19" s="11"/>
      <c r="J19" s="95"/>
    </row>
    <row r="20" spans="2:10" ht="28.5" x14ac:dyDescent="0.3">
      <c r="B20" s="9" t="s">
        <v>210</v>
      </c>
      <c r="C20" s="9" t="s">
        <v>211</v>
      </c>
      <c r="D20" s="11"/>
      <c r="E20" s="51"/>
      <c r="F20" s="60">
        <v>2</v>
      </c>
      <c r="G20" s="11"/>
      <c r="H20" s="50">
        <f>IFERROR((E20*F20)/'1. DIMP Workday Breakdown'!$D$24,)</f>
        <v>0</v>
      </c>
      <c r="I20" s="11"/>
      <c r="J20" s="92"/>
    </row>
    <row r="21" spans="2:10" ht="42.75" x14ac:dyDescent="0.3">
      <c r="B21" s="66" t="s">
        <v>212</v>
      </c>
      <c r="C21" s="66" t="s">
        <v>213</v>
      </c>
      <c r="D21" s="11"/>
      <c r="E21" s="67"/>
      <c r="F21" s="68">
        <v>4.75</v>
      </c>
      <c r="G21" s="11"/>
      <c r="H21" s="50">
        <f>IFERROR((E21*F21)/'1. DIMP Workday Breakdown'!$D$24,)</f>
        <v>0</v>
      </c>
      <c r="I21" s="11"/>
      <c r="J21" s="95"/>
    </row>
    <row r="22" spans="2:10" ht="28.5" x14ac:dyDescent="0.3">
      <c r="B22" s="9" t="s">
        <v>214</v>
      </c>
      <c r="C22" s="9" t="s">
        <v>215</v>
      </c>
      <c r="D22" s="11"/>
      <c r="E22" s="51"/>
      <c r="F22" s="60">
        <v>16.25</v>
      </c>
      <c r="G22" s="11"/>
      <c r="H22" s="50">
        <f>IFERROR((E22*F22)/'1. DIMP Workday Breakdown'!$D$24,)</f>
        <v>0</v>
      </c>
      <c r="I22" s="11"/>
      <c r="J22" s="92"/>
    </row>
    <row r="23" spans="2:10" ht="42.75" x14ac:dyDescent="0.3">
      <c r="B23" s="66" t="s">
        <v>216</v>
      </c>
      <c r="C23" s="66" t="s">
        <v>217</v>
      </c>
      <c r="D23" s="11"/>
      <c r="E23" s="67"/>
      <c r="F23" s="68">
        <v>195</v>
      </c>
      <c r="G23" s="11"/>
      <c r="H23" s="50">
        <f>IFERROR((E23*F23)/'1. DIMP Workday Breakdown'!$D$24,)</f>
        <v>0</v>
      </c>
      <c r="I23" s="11"/>
      <c r="J23" s="95"/>
    </row>
    <row r="24" spans="2:10" ht="57" x14ac:dyDescent="0.3">
      <c r="B24" s="9" t="s">
        <v>218</v>
      </c>
      <c r="C24" s="9" t="s">
        <v>217</v>
      </c>
      <c r="D24" s="11"/>
      <c r="E24" s="51"/>
      <c r="F24" s="60">
        <v>195</v>
      </c>
      <c r="G24" s="11"/>
      <c r="H24" s="50">
        <f>IFERROR((E24*F24)/'1. DIMP Workday Breakdown'!$D$24,)</f>
        <v>0</v>
      </c>
      <c r="I24" s="11"/>
      <c r="J24" s="92"/>
    </row>
    <row r="25" spans="2:10" ht="3" customHeight="1" x14ac:dyDescent="0.3">
      <c r="B25" s="11"/>
      <c r="C25" s="11"/>
      <c r="D25" s="11"/>
      <c r="E25" s="11"/>
      <c r="F25" s="11"/>
      <c r="G25" s="11"/>
      <c r="H25" s="11"/>
      <c r="I25" s="11"/>
      <c r="J25" s="82"/>
    </row>
    <row r="26" spans="2:10" x14ac:dyDescent="0.3">
      <c r="B26" s="106" t="s">
        <v>62</v>
      </c>
      <c r="C26" s="107"/>
      <c r="D26" s="11"/>
      <c r="E26" s="12"/>
      <c r="F26" s="62">
        <f>(E16*F16)+(E17*F17)+(E18*F18)+(E19*F19)+(E20*F20)+(E21*F21)+(E22*F22)+(E23*F23)+(E24*F24)</f>
        <v>0</v>
      </c>
      <c r="G26" s="58"/>
      <c r="H26" s="48">
        <f>SUM(H16:H24)</f>
        <v>0</v>
      </c>
      <c r="I26" s="11"/>
    </row>
    <row r="27" spans="2:10" x14ac:dyDescent="0.3">
      <c r="F27" s="29"/>
      <c r="H27" s="30"/>
    </row>
    <row r="28" spans="2:10" x14ac:dyDescent="0.3"/>
    <row r="29" spans="2:10" x14ac:dyDescent="0.3"/>
  </sheetData>
  <sheetProtection password="E9C7" sheet="1" selectLockedCells="1"/>
  <mergeCells count="2">
    <mergeCell ref="B26:C26"/>
    <mergeCell ref="B14:H14"/>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C8CA8"/>
  </sheetPr>
  <dimension ref="A1:R29"/>
  <sheetViews>
    <sheetView showGridLines="0" workbookViewId="0">
      <pane ySplit="7" topLeftCell="A8" activePane="bottomLeft" state="frozen"/>
      <selection pane="bottomLeft" activeCell="J16" sqref="J16"/>
    </sheetView>
  </sheetViews>
  <sheetFormatPr defaultColWidth="0" defaultRowHeight="16.5" customHeight="1" zeroHeight="1" x14ac:dyDescent="0.3"/>
  <cols>
    <col min="1" max="1" width="1.28515625" style="1" customWidth="1"/>
    <col min="2" max="2" width="26.7109375" style="1" customWidth="1"/>
    <col min="3" max="3" width="101.28515625" style="1" customWidth="1"/>
    <col min="4" max="4" width="1.28515625" style="1" customWidth="1"/>
    <col min="5" max="6" width="13" style="1" customWidth="1"/>
    <col min="7" max="7" width="2" style="1" customWidth="1"/>
    <col min="8" max="8" width="10.28515625" style="1" customWidth="1"/>
    <col min="9" max="9" width="1" style="1" customWidth="1"/>
    <col min="10" max="10" width="50.7109375" style="1" customWidth="1"/>
    <col min="11" max="11" width="1.85546875" style="1" customWidth="1"/>
    <col min="12" max="18" width="0" style="1" hidden="1" customWidth="1"/>
    <col min="19" max="16384" width="9.140625" style="1" hidden="1"/>
  </cols>
  <sheetData>
    <row r="1" spans="2:10" ht="5.25" customHeight="1" x14ac:dyDescent="0.3"/>
    <row r="2" spans="2:10" x14ac:dyDescent="0.3"/>
    <row r="3" spans="2:10" x14ac:dyDescent="0.3"/>
    <row r="4" spans="2:10" x14ac:dyDescent="0.3"/>
    <row r="5" spans="2:10" x14ac:dyDescent="0.3"/>
    <row r="6" spans="2:10" x14ac:dyDescent="0.3"/>
    <row r="7" spans="2:10" x14ac:dyDescent="0.3"/>
    <row r="8" spans="2:10" ht="5.25" customHeight="1" x14ac:dyDescent="0.3"/>
    <row r="9" spans="2:10" ht="4.5" customHeight="1" x14ac:dyDescent="0.3"/>
    <row r="10" spans="2:10" ht="21" customHeight="1" x14ac:dyDescent="0.3">
      <c r="B10" s="4" t="s">
        <v>239</v>
      </c>
    </row>
    <row r="11" spans="2:10" ht="17.25" customHeight="1" x14ac:dyDescent="0.3">
      <c r="B11" s="31" t="s">
        <v>28</v>
      </c>
    </row>
    <row r="12" spans="2:10" ht="12.75" customHeight="1" x14ac:dyDescent="0.3">
      <c r="B12" s="31" t="s">
        <v>242</v>
      </c>
    </row>
    <row r="13" spans="2:10" ht="4.5" customHeight="1" x14ac:dyDescent="0.3">
      <c r="B13" s="2"/>
    </row>
    <row r="14" spans="2:10" ht="105" customHeight="1" x14ac:dyDescent="0.3">
      <c r="B14" s="114" t="s">
        <v>243</v>
      </c>
      <c r="C14" s="116"/>
      <c r="D14" s="110"/>
      <c r="E14" s="110"/>
      <c r="F14" s="110"/>
      <c r="G14" s="110"/>
      <c r="H14" s="110"/>
    </row>
    <row r="15" spans="2:10" ht="42" customHeight="1" x14ac:dyDescent="0.3">
      <c r="B15" s="70" t="s">
        <v>31</v>
      </c>
      <c r="C15" s="70" t="s">
        <v>32</v>
      </c>
      <c r="E15" s="20" t="s">
        <v>241</v>
      </c>
      <c r="F15" s="20" t="s">
        <v>34</v>
      </c>
      <c r="G15" s="10"/>
      <c r="H15" s="20" t="s">
        <v>35</v>
      </c>
      <c r="J15" s="84" t="s">
        <v>238</v>
      </c>
    </row>
    <row r="16" spans="2:10" x14ac:dyDescent="0.3">
      <c r="B16" s="96"/>
      <c r="C16" s="96"/>
      <c r="D16" s="11"/>
      <c r="E16" s="51"/>
      <c r="F16" s="98"/>
      <c r="G16" s="11"/>
      <c r="H16" s="50">
        <f>IFERROR((E16*F16)/'1. DIMP Workday Breakdown'!$D$24,)</f>
        <v>0</v>
      </c>
      <c r="I16" s="11"/>
      <c r="J16" s="92"/>
    </row>
    <row r="17" spans="2:10" x14ac:dyDescent="0.3">
      <c r="B17" s="97"/>
      <c r="C17" s="97"/>
      <c r="D17" s="11"/>
      <c r="E17" s="67"/>
      <c r="F17" s="99"/>
      <c r="G17" s="11"/>
      <c r="H17" s="50">
        <f>IFERROR((E17*F17)/'1. DIMP Workday Breakdown'!$D$24,)</f>
        <v>0</v>
      </c>
      <c r="I17" s="11"/>
      <c r="J17" s="95"/>
    </row>
    <row r="18" spans="2:10" x14ac:dyDescent="0.3">
      <c r="B18" s="96"/>
      <c r="C18" s="96"/>
      <c r="D18" s="11"/>
      <c r="E18" s="51"/>
      <c r="F18" s="98"/>
      <c r="G18" s="11"/>
      <c r="H18" s="50">
        <f>IFERROR((E18*F18)/'1. DIMP Workday Breakdown'!$D$24,)</f>
        <v>0</v>
      </c>
      <c r="I18" s="11"/>
      <c r="J18" s="92"/>
    </row>
    <row r="19" spans="2:10" x14ac:dyDescent="0.3">
      <c r="B19" s="97"/>
      <c r="C19" s="97"/>
      <c r="D19" s="11"/>
      <c r="E19" s="67"/>
      <c r="F19" s="99"/>
      <c r="G19" s="11"/>
      <c r="H19" s="50">
        <f>IFERROR((E19*F19)/'1. DIMP Workday Breakdown'!$D$24,)</f>
        <v>0</v>
      </c>
      <c r="I19" s="11"/>
      <c r="J19" s="95"/>
    </row>
    <row r="20" spans="2:10" x14ac:dyDescent="0.3">
      <c r="B20" s="96"/>
      <c r="C20" s="96"/>
      <c r="D20" s="11"/>
      <c r="E20" s="51"/>
      <c r="F20" s="98"/>
      <c r="G20" s="11"/>
      <c r="H20" s="50">
        <f>IFERROR((E20*F20)/'1. DIMP Workday Breakdown'!$D$24,)</f>
        <v>0</v>
      </c>
      <c r="I20" s="11"/>
      <c r="J20" s="92"/>
    </row>
    <row r="21" spans="2:10" x14ac:dyDescent="0.3">
      <c r="B21" s="97"/>
      <c r="C21" s="97"/>
      <c r="D21" s="11"/>
      <c r="E21" s="67"/>
      <c r="F21" s="99"/>
      <c r="G21" s="11"/>
      <c r="H21" s="50">
        <f>IFERROR((E21*F21)/'1. DIMP Workday Breakdown'!$D$24,)</f>
        <v>0</v>
      </c>
      <c r="I21" s="11"/>
      <c r="J21" s="95"/>
    </row>
    <row r="22" spans="2:10" x14ac:dyDescent="0.3">
      <c r="B22" s="96"/>
      <c r="C22" s="96"/>
      <c r="D22" s="11"/>
      <c r="E22" s="51"/>
      <c r="F22" s="98"/>
      <c r="G22" s="11"/>
      <c r="H22" s="50">
        <f>IFERROR((E22*F22)/'1. DIMP Workday Breakdown'!$D$24,)</f>
        <v>0</v>
      </c>
      <c r="I22" s="11"/>
      <c r="J22" s="92"/>
    </row>
    <row r="23" spans="2:10" x14ac:dyDescent="0.3">
      <c r="B23" s="97"/>
      <c r="C23" s="97"/>
      <c r="D23" s="11"/>
      <c r="E23" s="67"/>
      <c r="F23" s="99"/>
      <c r="G23" s="11"/>
      <c r="H23" s="50">
        <f>IFERROR((E23*F23)/'1. DIMP Workday Breakdown'!$D$24,)</f>
        <v>0</v>
      </c>
      <c r="I23" s="11"/>
      <c r="J23" s="95"/>
    </row>
    <row r="24" spans="2:10" x14ac:dyDescent="0.3">
      <c r="B24" s="96"/>
      <c r="C24" s="96"/>
      <c r="D24" s="11"/>
      <c r="E24" s="51"/>
      <c r="F24" s="98"/>
      <c r="G24" s="11"/>
      <c r="H24" s="50">
        <f>IFERROR((E24*F24)/'1. DIMP Workday Breakdown'!$D$24,)</f>
        <v>0</v>
      </c>
      <c r="I24" s="11"/>
      <c r="J24" s="92"/>
    </row>
    <row r="25" spans="2:10" ht="3" customHeight="1" x14ac:dyDescent="0.3">
      <c r="B25" s="11"/>
      <c r="C25" s="11"/>
      <c r="D25" s="11"/>
      <c r="E25" s="11"/>
      <c r="F25" s="11"/>
      <c r="G25" s="11"/>
      <c r="H25" s="11"/>
      <c r="I25" s="11"/>
      <c r="J25" s="82"/>
    </row>
    <row r="26" spans="2:10" x14ac:dyDescent="0.3">
      <c r="B26" s="106" t="s">
        <v>62</v>
      </c>
      <c r="C26" s="107"/>
      <c r="D26" s="11"/>
      <c r="E26" s="12"/>
      <c r="F26" s="62">
        <f>(E16*F16)+(E17*F17)+(E18*F18)+(E19*F19)+(E20*F20)+(E21*F21)+(E22*F22)+(E23*F23)+(E24*F24)</f>
        <v>0</v>
      </c>
      <c r="G26" s="58"/>
      <c r="H26" s="48">
        <f>SUM(H16:H24)</f>
        <v>0</v>
      </c>
      <c r="I26" s="11"/>
    </row>
    <row r="27" spans="2:10" x14ac:dyDescent="0.3">
      <c r="F27" s="29"/>
      <c r="H27" s="30"/>
    </row>
    <row r="28" spans="2:10" x14ac:dyDescent="0.3"/>
    <row r="29" spans="2:10" x14ac:dyDescent="0.3"/>
  </sheetData>
  <sheetProtection password="E9C7" sheet="1" selectLockedCells="1"/>
  <mergeCells count="2">
    <mergeCell ref="B14:H14"/>
    <mergeCell ref="B26:C26"/>
  </mergeCell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M40"/>
  <sheetViews>
    <sheetView showGridLines="0" workbookViewId="0">
      <pane ySplit="7" topLeftCell="A8" activePane="bottomLeft" state="frozen"/>
      <selection pane="bottomLeft" activeCell="B18" sqref="B18"/>
    </sheetView>
  </sheetViews>
  <sheetFormatPr defaultColWidth="0" defaultRowHeight="16.5" customHeight="1" zeroHeight="1" x14ac:dyDescent="0.3"/>
  <cols>
    <col min="1" max="1" width="1.28515625" style="1" customWidth="1"/>
    <col min="2" max="2" width="66.28515625" style="1" customWidth="1"/>
    <col min="3" max="3" width="1" style="1" customWidth="1"/>
    <col min="4" max="6" width="14.5703125" style="1" customWidth="1"/>
    <col min="7" max="7" width="11.28515625" style="1" customWidth="1"/>
    <col min="8" max="8" width="9.140625" style="1" customWidth="1"/>
    <col min="9" max="9" width="5.28515625" style="1" customWidth="1"/>
    <col min="10" max="10" width="5.42578125" style="1" customWidth="1"/>
    <col min="11" max="12" width="9.140625" style="1" customWidth="1"/>
    <col min="13" max="13" width="3.42578125" style="1" customWidth="1"/>
    <col min="14" max="16384" width="9.140625" style="1" hidden="1"/>
  </cols>
  <sheetData>
    <row r="1" spans="2:6" ht="5.25" customHeight="1" x14ac:dyDescent="0.3"/>
    <row r="2" spans="2:6" x14ac:dyDescent="0.3"/>
    <row r="3" spans="2:6" x14ac:dyDescent="0.3"/>
    <row r="4" spans="2:6" x14ac:dyDescent="0.3"/>
    <row r="5" spans="2:6" x14ac:dyDescent="0.3"/>
    <row r="6" spans="2:6" x14ac:dyDescent="0.3"/>
    <row r="7" spans="2:6" x14ac:dyDescent="0.3"/>
    <row r="8" spans="2:6" ht="5.25" customHeight="1" x14ac:dyDescent="0.3"/>
    <row r="9" spans="2:6" ht="4.5" customHeight="1" x14ac:dyDescent="0.3"/>
    <row r="10" spans="2:6" ht="21" customHeight="1" x14ac:dyDescent="0.3">
      <c r="B10" s="4" t="s">
        <v>219</v>
      </c>
    </row>
    <row r="11" spans="2:6" ht="21" customHeight="1" x14ac:dyDescent="0.3">
      <c r="B11" s="31" t="s">
        <v>220</v>
      </c>
    </row>
    <row r="12" spans="2:6" ht="4.5" customHeight="1" x14ac:dyDescent="0.3">
      <c r="B12" s="2"/>
    </row>
    <row r="13" spans="2:6" ht="24" customHeight="1" x14ac:dyDescent="0.3">
      <c r="B13" s="13" t="s">
        <v>221</v>
      </c>
      <c r="D13" s="42" t="s">
        <v>222</v>
      </c>
      <c r="E13" s="41" t="s">
        <v>223</v>
      </c>
      <c r="F13" s="21" t="s">
        <v>224</v>
      </c>
    </row>
    <row r="14" spans="2:6" s="7" customFormat="1" ht="23.25" customHeight="1" x14ac:dyDescent="0.25">
      <c r="B14" s="8" t="s">
        <v>225</v>
      </c>
      <c r="D14" s="43">
        <f>'2. Equipment Dependent Factors'!H30</f>
        <v>0</v>
      </c>
      <c r="E14" s="40">
        <f>'2. Equipment Dependent Factors'!H58</f>
        <v>0</v>
      </c>
      <c r="F14" s="26">
        <f>D14+E14</f>
        <v>0</v>
      </c>
    </row>
    <row r="15" spans="2:6" s="7" customFormat="1" ht="23.25" customHeight="1" x14ac:dyDescent="0.25">
      <c r="B15" s="8" t="s">
        <v>226</v>
      </c>
      <c r="D15" s="43">
        <f>'3. Patient Dependent Factors'!H25</f>
        <v>0</v>
      </c>
      <c r="E15" s="40">
        <f>'3. Patient Dependent Factors'!H38</f>
        <v>0</v>
      </c>
      <c r="F15" s="26">
        <f>D15+E15</f>
        <v>0</v>
      </c>
    </row>
    <row r="16" spans="2:6" s="7" customFormat="1" ht="23.25" customHeight="1" x14ac:dyDescent="0.25">
      <c r="B16" s="8" t="s">
        <v>227</v>
      </c>
      <c r="D16" s="43">
        <f>'4. Practice Dependent Factors'!H16+'4. Practice Dependent Factors'!H17+'4. Practice Dependent Factors'!H18+'4. Practice Dependent Factors'!H19+'4. Practice Dependent Factors'!H20+'4. Practice Dependent Factors'!H21+'4. Practice Dependent Factors'!H22</f>
        <v>0</v>
      </c>
      <c r="E16" s="40">
        <f>'4. Practice Dependent Factors'!H23+'4. Practice Dependent Factors'!H24+'4. Practice Dependent Factors'!H25+'4. Practice Dependent Factors'!H26+'4. Practice Dependent Factors'!H27+'4. Practice Dependent Factors'!H28+'4. Practice Dependent Factors'!H29+'4. Practice Dependent Factors'!H30+'4. Practice Dependent Factors'!H31</f>
        <v>0</v>
      </c>
      <c r="F16" s="26">
        <f>'4. Practice Dependent Factors'!H33</f>
        <v>0</v>
      </c>
    </row>
    <row r="17" spans="2:6" s="7" customFormat="1" ht="23.25" customHeight="1" x14ac:dyDescent="0.25">
      <c r="B17" s="8" t="s">
        <v>228</v>
      </c>
      <c r="D17" s="22" t="s">
        <v>229</v>
      </c>
      <c r="E17" s="22" t="s">
        <v>229</v>
      </c>
      <c r="F17" s="26">
        <f>'4. Practice Dependent Factors'!H46</f>
        <v>0</v>
      </c>
    </row>
    <row r="18" spans="2:6" s="7" customFormat="1" ht="23.25" customHeight="1" x14ac:dyDescent="0.25">
      <c r="B18" s="8" t="s">
        <v>230</v>
      </c>
      <c r="D18" s="22" t="s">
        <v>229</v>
      </c>
      <c r="E18" s="22" t="s">
        <v>229</v>
      </c>
      <c r="F18" s="26">
        <f>'5. MP Service Related Factors'!H31</f>
        <v>0</v>
      </c>
    </row>
    <row r="19" spans="2:6" s="7" customFormat="1" ht="23.25" customHeight="1" x14ac:dyDescent="0.25">
      <c r="B19" s="8" t="s">
        <v>231</v>
      </c>
      <c r="D19" s="22" t="s">
        <v>229</v>
      </c>
      <c r="E19" s="22" t="s">
        <v>229</v>
      </c>
      <c r="F19" s="26">
        <f>'6. Training &amp; Research Factors'!H26</f>
        <v>0</v>
      </c>
    </row>
    <row r="20" spans="2:6" s="7" customFormat="1" ht="23.25" customHeight="1" x14ac:dyDescent="0.25">
      <c r="B20" s="8" t="s">
        <v>240</v>
      </c>
      <c r="D20" s="22" t="s">
        <v>229</v>
      </c>
      <c r="E20" s="22" t="s">
        <v>229</v>
      </c>
      <c r="F20" s="87">
        <f>'7. (Opt)Specific Local Practice'!H26</f>
        <v>0</v>
      </c>
    </row>
    <row r="21" spans="2:6" ht="3" customHeight="1" x14ac:dyDescent="0.3">
      <c r="B21" s="3"/>
      <c r="D21" s="23"/>
      <c r="E21" s="23"/>
      <c r="F21" s="27"/>
    </row>
    <row r="22" spans="2:6" x14ac:dyDescent="0.3">
      <c r="B22" s="5" t="s">
        <v>221</v>
      </c>
      <c r="D22" s="6"/>
      <c r="E22" s="6"/>
      <c r="F22" s="28">
        <f>SUM(F14:F20)</f>
        <v>0</v>
      </c>
    </row>
    <row r="23" spans="2:6" x14ac:dyDescent="0.3"/>
    <row r="32" spans="2:6"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sheetData>
  <sheetProtection password="E9C7" sheet="1" selectLockedCells="1"/>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3447547E268D478AD91C1D80E9C33E" ma:contentTypeVersion="16" ma:contentTypeDescription="Create a new document." ma:contentTypeScope="" ma:versionID="4899880d09c591ed7a4f48bc002c3ada">
  <xsd:schema xmlns:xsd="http://www.w3.org/2001/XMLSchema" xmlns:xs="http://www.w3.org/2001/XMLSchema" xmlns:p="http://schemas.microsoft.com/office/2006/metadata/properties" xmlns:ns2="b57a53a4-16e7-4b24-ad72-4a9e3442fa25" xmlns:ns3="044d190e-5bea-4934-9258-9245c656a191" targetNamespace="http://schemas.microsoft.com/office/2006/metadata/properties" ma:root="true" ma:fieldsID="a14e859d7827d11e3b633a12797fe944" ns2:_="" ns3:_="">
    <xsd:import namespace="b57a53a4-16e7-4b24-ad72-4a9e3442fa25"/>
    <xsd:import namespace="044d190e-5bea-4934-9258-9245c656a1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7a53a4-16e7-4b24-ad72-4a9e3442fa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111acc7-f678-4f5f-8506-bb469bb26ad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4d190e-5bea-4934-9258-9245c656a19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0b292f0-9f67-4726-a9c9-9457cc4231a7}" ma:internalName="TaxCatchAll" ma:showField="CatchAllData" ma:web="044d190e-5bea-4934-9258-9245c656a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D1326-4829-4A27-BE1F-392778292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7a53a4-16e7-4b24-ad72-4a9e3442fa25"/>
    <ds:schemaRef ds:uri="044d190e-5bea-4934-9258-9245c656a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422170-0401-459F-9778-768499E031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Guidance</vt:lpstr>
      <vt:lpstr>1. DIMP Workday Breakdown</vt:lpstr>
      <vt:lpstr>2. Equipment Dependent Factors</vt:lpstr>
      <vt:lpstr>3. Patient Dependent Factors</vt:lpstr>
      <vt:lpstr>4. Practice Dependent Factors</vt:lpstr>
      <vt:lpstr>5. MP Service Related Factors</vt:lpstr>
      <vt:lpstr>6. Training &amp; Research Factors</vt:lpstr>
      <vt:lpstr>7. (Opt)Specific Local Practice</vt:lpstr>
      <vt:lpstr>FTE Summary</vt:lpstr>
      <vt:lpstr>Version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Darren D</dc:creator>
  <cp:keywords/>
  <dc:description/>
  <cp:lastModifiedBy>Brady, Zoe</cp:lastModifiedBy>
  <cp:revision/>
  <cp:lastPrinted>2023-02-24T00:31:25Z</cp:lastPrinted>
  <dcterms:created xsi:type="dcterms:W3CDTF">2022-05-29T23:31:25Z</dcterms:created>
  <dcterms:modified xsi:type="dcterms:W3CDTF">2023-08-04T01:11:16Z</dcterms:modified>
  <cp:category/>
  <cp:contentStatus/>
</cp:coreProperties>
</file>